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ухгалтерия 2024\"/>
    </mc:Choice>
  </mc:AlternateContent>
  <bookViews>
    <workbookView xWindow="0" yWindow="0" windowWidth="28800" windowHeight="12330" tabRatio="817"/>
  </bookViews>
  <sheets>
    <sheet name="мун.зад." sheetId="1" r:id="rId1"/>
    <sheet name="проверка 2024" sheetId="4" r:id="rId2"/>
    <sheet name="проверка 2025" sheetId="12" r:id="rId3"/>
    <sheet name="проверка 2026" sheetId="13" r:id="rId4"/>
  </sheets>
  <definedNames>
    <definedName name="_xlnm.Print_Area" localSheetId="0">мун.зад.!$A$1:$R$242</definedName>
  </definedNames>
  <calcPr calcId="162913"/>
</workbook>
</file>

<file path=xl/calcChain.xml><?xml version="1.0" encoding="utf-8"?>
<calcChain xmlns="http://schemas.openxmlformats.org/spreadsheetml/2006/main">
  <c r="B32" i="4" l="1"/>
  <c r="C33" i="4" l="1"/>
  <c r="C16" i="4" l="1"/>
  <c r="C15" i="4"/>
  <c r="C30" i="4"/>
  <c r="C29" i="4"/>
  <c r="B40" i="12" l="1"/>
  <c r="B40" i="13" l="1"/>
  <c r="B39" i="4"/>
  <c r="B14" i="4" l="1"/>
  <c r="K28" i="12" l="1"/>
  <c r="J28" i="12"/>
  <c r="D28" i="12"/>
  <c r="C28" i="12"/>
  <c r="B28" i="12"/>
  <c r="D14" i="12"/>
  <c r="C14" i="12"/>
  <c r="C13" i="12" s="1"/>
  <c r="B14" i="12"/>
  <c r="J12" i="12"/>
  <c r="J23" i="12" s="1"/>
  <c r="I12" i="12"/>
  <c r="I23" i="12" s="1"/>
  <c r="K28" i="13"/>
  <c r="M120" i="1" s="1"/>
  <c r="J28" i="13"/>
  <c r="D28" i="13"/>
  <c r="C28" i="13"/>
  <c r="B28" i="13"/>
  <c r="D14" i="13"/>
  <c r="D13" i="13" s="1"/>
  <c r="C14" i="13"/>
  <c r="C13" i="13" s="1"/>
  <c r="B14" i="13"/>
  <c r="J12" i="13"/>
  <c r="J23" i="13" s="1"/>
  <c r="I12" i="13"/>
  <c r="I23" i="13" s="1"/>
  <c r="D38" i="4"/>
  <c r="D37" i="4"/>
  <c r="K28" i="4"/>
  <c r="J28" i="4"/>
  <c r="B28" i="4"/>
  <c r="B13" i="4" s="1"/>
  <c r="D24" i="4"/>
  <c r="I12" i="4"/>
  <c r="I23" i="4" s="1"/>
  <c r="J12" i="4"/>
  <c r="B13" i="12" l="1"/>
  <c r="B13" i="13"/>
  <c r="K23" i="13"/>
  <c r="L23" i="13" s="1"/>
  <c r="K23" i="12"/>
  <c r="L23" i="12" s="1"/>
  <c r="J23" i="4"/>
  <c r="K23" i="4" s="1"/>
  <c r="L23" i="4" s="1"/>
  <c r="D13" i="12"/>
  <c r="I15" i="4"/>
  <c r="J16" i="4"/>
  <c r="I16" i="4"/>
  <c r="J15" i="4"/>
  <c r="J18" i="4"/>
  <c r="I18" i="4"/>
  <c r="J17" i="4"/>
  <c r="I17" i="4"/>
  <c r="H28" i="13"/>
  <c r="H44" i="13" s="1"/>
  <c r="J44" i="13"/>
  <c r="H28" i="12"/>
  <c r="J44" i="12"/>
  <c r="I28" i="4"/>
  <c r="I43" i="4" s="1"/>
  <c r="I28" i="12"/>
  <c r="K36" i="12" s="1"/>
  <c r="K44" i="12"/>
  <c r="I18" i="12"/>
  <c r="J16" i="12"/>
  <c r="J18" i="12"/>
  <c r="I16" i="12"/>
  <c r="I15" i="12"/>
  <c r="I17" i="12"/>
  <c r="J15" i="12"/>
  <c r="J17" i="12"/>
  <c r="K44" i="13"/>
  <c r="I28" i="13"/>
  <c r="J36" i="13" s="1"/>
  <c r="I16" i="13"/>
  <c r="J16" i="13"/>
  <c r="I18" i="13"/>
  <c r="J18" i="13"/>
  <c r="I15" i="13"/>
  <c r="I17" i="13"/>
  <c r="J15" i="13"/>
  <c r="J17" i="13"/>
  <c r="J32" i="13"/>
  <c r="H28" i="4"/>
  <c r="K43" i="4"/>
  <c r="J43" i="4"/>
  <c r="D19" i="4"/>
  <c r="K33" i="4"/>
  <c r="J30" i="4"/>
  <c r="A52" i="1"/>
  <c r="A51" i="1"/>
  <c r="A120" i="1"/>
  <c r="A119" i="1"/>
  <c r="A118" i="1"/>
  <c r="A117" i="1"/>
  <c r="J30" i="13" l="1"/>
  <c r="J35" i="13"/>
  <c r="J31" i="13"/>
  <c r="J34" i="13"/>
  <c r="J33" i="13"/>
  <c r="J29" i="13"/>
  <c r="J38" i="13"/>
  <c r="J35" i="12"/>
  <c r="J31" i="12"/>
  <c r="J34" i="12"/>
  <c r="J30" i="12"/>
  <c r="J38" i="12"/>
  <c r="J33" i="12"/>
  <c r="J29" i="12"/>
  <c r="J36" i="12"/>
  <c r="J32" i="12"/>
  <c r="J39" i="12"/>
  <c r="J31" i="4"/>
  <c r="J34" i="4"/>
  <c r="J37" i="4"/>
  <c r="J32" i="4"/>
  <c r="K32" i="4"/>
  <c r="K35" i="4"/>
  <c r="J38" i="4"/>
  <c r="J33" i="4"/>
  <c r="J36" i="4"/>
  <c r="J29" i="4"/>
  <c r="J35" i="4"/>
  <c r="K33" i="13"/>
  <c r="K36" i="13"/>
  <c r="K31" i="13"/>
  <c r="H39" i="12"/>
  <c r="K30" i="12"/>
  <c r="K34" i="4"/>
  <c r="H43" i="4"/>
  <c r="L43" i="4" s="1"/>
  <c r="L44" i="4" s="1"/>
  <c r="K29" i="12"/>
  <c r="H30" i="13"/>
  <c r="K35" i="13"/>
  <c r="K29" i="13"/>
  <c r="K38" i="13"/>
  <c r="H34" i="13"/>
  <c r="K32" i="13"/>
  <c r="H36" i="13"/>
  <c r="K30" i="13"/>
  <c r="K34" i="13"/>
  <c r="H35" i="12"/>
  <c r="K31" i="12"/>
  <c r="K34" i="12"/>
  <c r="K33" i="12"/>
  <c r="K39" i="12"/>
  <c r="K32" i="12"/>
  <c r="K38" i="12"/>
  <c r="K35" i="12"/>
  <c r="H31" i="12"/>
  <c r="H31" i="13"/>
  <c r="H35" i="13"/>
  <c r="H32" i="13"/>
  <c r="H29" i="13"/>
  <c r="H33" i="13"/>
  <c r="H44" i="12"/>
  <c r="H32" i="12"/>
  <c r="H36" i="12"/>
  <c r="H29" i="12"/>
  <c r="H33" i="12"/>
  <c r="H38" i="12"/>
  <c r="H30" i="12"/>
  <c r="H34" i="12"/>
  <c r="K31" i="4"/>
  <c r="K38" i="4"/>
  <c r="K36" i="4"/>
  <c r="K29" i="4"/>
  <c r="K30" i="4"/>
  <c r="H29" i="4"/>
  <c r="K37" i="4"/>
  <c r="I31" i="4"/>
  <c r="I19" i="4"/>
  <c r="J19" i="4"/>
  <c r="I37" i="4"/>
  <c r="I34" i="4"/>
  <c r="I36" i="4"/>
  <c r="J19" i="12"/>
  <c r="I19" i="12"/>
  <c r="I44" i="12"/>
  <c r="I39" i="12"/>
  <c r="I38" i="12"/>
  <c r="I36" i="12"/>
  <c r="I35" i="12"/>
  <c r="I34" i="12"/>
  <c r="I33" i="12"/>
  <c r="I32" i="12"/>
  <c r="I31" i="12"/>
  <c r="I30" i="12"/>
  <c r="I29" i="12"/>
  <c r="I19" i="13"/>
  <c r="I44" i="13"/>
  <c r="L44" i="13" s="1"/>
  <c r="L45" i="13" s="1"/>
  <c r="I38" i="13"/>
  <c r="I36" i="13"/>
  <c r="I35" i="13"/>
  <c r="I34" i="13"/>
  <c r="I33" i="13"/>
  <c r="I32" i="13"/>
  <c r="I31" i="13"/>
  <c r="I30" i="13"/>
  <c r="I29" i="13"/>
  <c r="J19" i="13"/>
  <c r="H38" i="13"/>
  <c r="I33" i="4"/>
  <c r="I29" i="4"/>
  <c r="H37" i="4"/>
  <c r="H35" i="4"/>
  <c r="H33" i="4"/>
  <c r="H31" i="4"/>
  <c r="H32" i="4"/>
  <c r="H30" i="4"/>
  <c r="H38" i="4"/>
  <c r="H36" i="4"/>
  <c r="H34" i="4"/>
  <c r="I35" i="4"/>
  <c r="I30" i="4"/>
  <c r="I38" i="4"/>
  <c r="I32" i="4"/>
  <c r="J40" i="13" l="1"/>
  <c r="J40" i="12"/>
  <c r="J39" i="4"/>
  <c r="K40" i="13"/>
  <c r="K39" i="4"/>
  <c r="K40" i="12"/>
  <c r="H40" i="13"/>
  <c r="H40" i="12"/>
  <c r="L44" i="12"/>
  <c r="L45" i="12" s="1"/>
  <c r="I40" i="12"/>
  <c r="I40" i="13"/>
  <c r="H39" i="4"/>
  <c r="I39" i="4"/>
  <c r="L51" i="1" l="1"/>
  <c r="K119" i="1" l="1"/>
  <c r="K52" i="1"/>
  <c r="K51" i="1"/>
  <c r="M52" i="1"/>
  <c r="M51" i="1"/>
  <c r="L52" i="1"/>
  <c r="M119" i="1" l="1"/>
  <c r="L120" i="1"/>
  <c r="L119" i="1"/>
  <c r="M118" i="1" l="1"/>
  <c r="M117" i="1"/>
  <c r="K120" i="1"/>
  <c r="L118" i="1"/>
  <c r="L117" i="1"/>
  <c r="K118" i="1" l="1"/>
  <c r="K117" i="1"/>
  <c r="C35" i="4" l="1"/>
  <c r="D35" i="4" s="1"/>
  <c r="C31" i="4" l="1"/>
  <c r="D31" i="4" s="1"/>
  <c r="C17" i="4" l="1"/>
  <c r="D17" i="4" s="1"/>
  <c r="C32" i="4" l="1"/>
  <c r="D32" i="4" s="1"/>
  <c r="C36" i="4"/>
  <c r="D36" i="4" s="1"/>
  <c r="D33" i="4"/>
  <c r="C18" i="4"/>
  <c r="D18" i="4" s="1"/>
  <c r="C34" i="4"/>
  <c r="D34" i="4" s="1"/>
  <c r="D29" i="4" l="1"/>
  <c r="D16" i="4" l="1"/>
  <c r="D15" i="4"/>
  <c r="C14" i="4"/>
  <c r="D14" i="4" l="1"/>
  <c r="D30" i="4"/>
  <c r="D28" i="4" s="1"/>
  <c r="D13" i="4" s="1"/>
  <c r="C28" i="4"/>
  <c r="C13" i="4" s="1"/>
</calcChain>
</file>

<file path=xl/sharedStrings.xml><?xml version="1.0" encoding="utf-8"?>
<sst xmlns="http://schemas.openxmlformats.org/spreadsheetml/2006/main" count="518" uniqueCount="217">
  <si>
    <t>Наименование муниципального учреждения (обособленного подразделения)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</si>
  <si>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</si>
  <si>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</si>
  <si>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</si>
  <si>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</si>
  <si>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</si>
  <si>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</si>
  <si>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</si>
  <si>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</si>
  <si>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</si>
  <si>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</si>
  <si>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</si>
  <si>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</si>
  <si>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</si>
  <si>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</si>
  <si>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</si>
  <si>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</si>
  <si>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</si>
  <si>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</si>
  <si>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</si>
  <si>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</si>
  <si>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</si>
  <si>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</si>
  <si>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</si>
  <si>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</si>
  <si>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</si>
  <si>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</si>
  <si>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</si>
  <si>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</si>
  <si>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</si>
  <si>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</si>
  <si>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</si>
  <si>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</si>
  <si>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</si>
  <si>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</si>
  <si>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</si>
  <si>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</si>
  <si>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</si>
  <si>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</si>
  <si>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</si>
  <si>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</si>
  <si>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</si>
  <si>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</si>
  <si>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</si>
  <si>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</si>
  <si>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</si>
  <si>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</si>
  <si>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</si>
  <si>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</si>
  <si>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</si>
  <si>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</si>
  <si>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</si>
  <si>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</si>
  <si>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</si>
  <si>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</si>
  <si>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</si>
  <si>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</si>
  <si>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</si>
  <si>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</si>
  <si>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</si>
  <si>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</si>
  <si>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</si>
  <si>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</si>
  <si>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</si>
  <si>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</si>
  <si>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</si>
  <si>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</si>
  <si>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</si>
  <si>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</si>
  <si>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</si>
  <si>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</si>
  <si>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</si>
  <si>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</si>
  <si>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</si>
  <si>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</si>
  <si>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</si>
  <si>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</si>
  <si>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</si>
  <si>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</si>
  <si>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</si>
  <si>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</si>
  <si>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</si>
  <si>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</si>
  <si>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</si>
  <si>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</si>
  <si>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</si>
  <si>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</si>
  <si>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</si>
  <si>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</si>
  <si>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</si>
  <si>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</si>
  <si>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</si>
  <si>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</si>
  <si>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</si>
  <si>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</si>
  <si>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</si>
  <si>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</si>
  <si>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Процент</t>
  </si>
  <si>
    <t>число детей</t>
  </si>
  <si>
    <t xml:space="preserve"> </t>
  </si>
  <si>
    <t>Приказ</t>
  </si>
  <si>
    <t>Управление образования города Пензы</t>
  </si>
  <si>
    <t>на официальном сайте учреждения</t>
  </si>
  <si>
    <t>1 раз в год</t>
  </si>
  <si>
    <t>группа полного дня</t>
  </si>
  <si>
    <t>85.11</t>
  </si>
  <si>
    <t>340 (119)</t>
  </si>
  <si>
    <t>Органы местного самоуправления, осуществляющие контроль за выполнением муниципального задания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</si>
  <si>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</si>
  <si>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</si>
  <si>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</si>
  <si>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</si>
  <si>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</si>
  <si>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</si>
  <si>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</si>
  <si>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</si>
  <si>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</si>
  <si>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</si>
  <si>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</si>
  <si>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</si>
  <si>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</si>
  <si>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</si>
  <si>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</si>
  <si>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</si>
  <si>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</si>
  <si>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</si>
  <si>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</si>
  <si>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</si>
  <si>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</si>
  <si>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</si>
  <si>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</si>
  <si>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</si>
  <si>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</si>
  <si>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</si>
  <si>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</si>
  <si>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</si>
  <si>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</si>
  <si>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</si>
  <si>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</si>
  <si>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</si>
  <si>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</si>
  <si>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Закон Пензенской области</t>
  </si>
  <si>
    <t>Законодательное собрание Пензенской области</t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</si>
  <si>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</si>
  <si>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</si>
  <si>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theme="1"/>
        <rFont val="Times New Roman"/>
        <family val="1"/>
        <charset val="204"/>
      </rPr>
      <t>1</t>
    </r>
  </si>
  <si>
    <t>3.1. Показатели, характеризующие качество муниципальной услуги &lt;3&gt;:</t>
  </si>
  <si>
    <t>Часть 1. Сведения об оказываемых муниципальных услугах &lt;2&gt;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</si>
  <si>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</si>
  <si>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норматив на 1 ребенка (согласно приказа)</t>
  </si>
  <si>
    <t>Коррект. коэф.</t>
  </si>
  <si>
    <t>343,344,345,346,349,353</t>
  </si>
  <si>
    <t>Отклонение не должно превышать 100 руб.</t>
  </si>
  <si>
    <t>341,343,344,346,353</t>
  </si>
  <si>
    <t>БВ 24</t>
  </si>
  <si>
    <t>БВ 19</t>
  </si>
  <si>
    <t>853211О.99.0.БВ19АА14000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</si>
  <si>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</si>
  <si>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</si>
  <si>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853211О.99.0.БВ19АА08000</t>
  </si>
  <si>
    <t>801011О.99.0.БВ24ДМ62000</t>
  </si>
  <si>
    <t>801011О.99.0.БВ24ДН82000</t>
  </si>
  <si>
    <t>853211О.99.0.БВ19АА50000</t>
  </si>
  <si>
    <t>853211О.99.0.БВ19АА56000</t>
  </si>
  <si>
    <t>Х</t>
  </si>
  <si>
    <t>не менее 90%</t>
  </si>
  <si>
    <t xml:space="preserve"> Процент</t>
  </si>
  <si>
    <t xml:space="preserve">Показатель, характеризующий условия (формы) оказания муниципальной услуги </t>
  </si>
  <si>
    <t>Показатель, характеризующий условия (формы) оказания муниципальной услуги</t>
  </si>
  <si>
    <t xml:space="preserve">Показатель, характеризующий содержание муниципальной услуги </t>
  </si>
  <si>
    <t>Доля родителей (законных представителей), удовлетворенных качеством организации дошкольного образования</t>
  </si>
  <si>
    <t>Доля родителей (законных представителей), удовлетворенных качеством организации присмотра и ухода</t>
  </si>
  <si>
    <t xml:space="preserve"> - доля родителей</t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</si>
  <si>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</si>
  <si>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t>Уникальный номер реестровой записи 4</t>
  </si>
  <si>
    <t>Показатель, характеризующий содержание муниципальной услуги 4</t>
  </si>
  <si>
    <t>Показатель, характеризующий условия (формы) оказания муниципальной услуги 4</t>
  </si>
  <si>
    <t>Код по общероссийскому базовому перечню или региональному перечню</t>
  </si>
  <si>
    <r>
      <t xml:space="preserve">Допустимые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</si>
  <si>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(указываются вид деятельности муниципального учреждения, по которым ему утверждается муниципальное задание</t>
  </si>
  <si>
    <t>4. Нормативные правовые акты, устанавливающие размер платы (цену, тариф) либо порядок ее  установления:</t>
  </si>
  <si>
    <t>3. Порядок контроля за выполнением муниципального задания: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</si>
  <si>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</si>
  <si>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1 и 2 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</si>
  <si>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Вид деятельности муниципального учреждения (обособленного подразделения)</t>
  </si>
  <si>
    <t>Часть 2. Прочие сведения о муниципальном задании &lt;8&gt;</t>
  </si>
  <si>
    <t>213 (Z, 7)</t>
  </si>
  <si>
    <t>211 (Z, 7), 266 (111)</t>
  </si>
  <si>
    <t>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</si>
  <si>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>Приказ Министерства просвещения Российской Федерации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</si>
  <si>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</si>
  <si>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3693-ЗПО</t>
  </si>
  <si>
    <t>кол-во детей на 01.01.2024</t>
  </si>
  <si>
    <t>кол-во детей на 01.09.2024</t>
  </si>
  <si>
    <t>кол-во детей на 01.01.2025</t>
  </si>
  <si>
    <t>кол-во детей на 01.09.2025</t>
  </si>
  <si>
    <t>инвалиды на 01.01.2024</t>
  </si>
  <si>
    <t>инвалиды на 01.09.2024</t>
  </si>
  <si>
    <t>инвалиды на 01.01.2025</t>
  </si>
  <si>
    <t>инвалиды на 01.09.2025</t>
  </si>
  <si>
    <t>среднегодовое на 2023 год</t>
  </si>
  <si>
    <t>среднегодовое на 2024 год</t>
  </si>
  <si>
    <t>среднегодовое на 2025 год</t>
  </si>
  <si>
    <t xml:space="preserve">                                    Ю.Н. Каленов</t>
  </si>
  <si>
    <r>
      <t>"</t>
    </r>
    <r>
      <rPr>
        <u/>
        <sz val="11"/>
        <color indexed="8"/>
        <rFont val="Times New Roman"/>
        <family val="1"/>
        <charset val="204"/>
      </rPr>
      <t xml:space="preserve"> _09_  "   ____01___   2024 г.</t>
    </r>
  </si>
  <si>
    <t>на 2024 год и на плановый период 2025 и 2026 годов</t>
  </si>
  <si>
    <t>2024 год (очередной финансовый год)</t>
  </si>
  <si>
    <t>2025 год (1-й год планового периода)</t>
  </si>
  <si>
    <t>2026 год (2-й год планового периода)</t>
  </si>
  <si>
    <t>кол-во детей на 01.01.2026</t>
  </si>
  <si>
    <t>кол-во детей на 01.09.2026</t>
  </si>
  <si>
    <t>инвалиды на 01.01.2026</t>
  </si>
  <si>
    <t>инвалиды на 01.09.2026</t>
  </si>
  <si>
    <t>"Об установлении нормативов финансового обеспечения образовательной деятельности в Пензенской области на 2024 год"</t>
  </si>
  <si>
    <t>4126-ЗПО</t>
  </si>
  <si>
    <r>
      <t xml:space="preserve">МУНИЦИПАЛЬНОЕ ЗАДАНИЕ № </t>
    </r>
    <r>
      <rPr>
        <sz val="11"/>
        <color rgb="FFFF0000"/>
        <rFont val="Times New Roman"/>
        <family val="1"/>
        <charset val="204"/>
      </rPr>
      <t>2D286</t>
    </r>
  </si>
  <si>
    <t>Муниципальное бюджетное дошкольное образовательное учреждение детский сад № 141 г.Пензы "Маленькая страна"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</si>
</sst>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#,##0.00000"/>
    <numFmt numFmtId="168" formatCode="#,##0.000000"/>
    <numFmt numFmtId="169" formatCode="#,##0.00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216">
    <xf numFmtId="0" fontId="0" fillId="0" borderId="0" xfId="0"/>
    <xf numFmtId="0" fontId="7" fillId="0" borderId="0" xfId="1"/>
    <xf numFmtId="0" fontId="7" fillId="0" borderId="1" xfId="1" applyBorder="1"/>
    <xf numFmtId="0" fontId="9" fillId="0" borderId="1" xfId="1" applyFont="1" applyBorder="1"/>
    <xf numFmtId="4" fontId="9" fillId="0" borderId="1" xfId="1" applyNumberFormat="1" applyFont="1" applyBorder="1"/>
    <xf numFmtId="4" fontId="9" fillId="0" borderId="0" xfId="1" applyNumberFormat="1" applyFont="1"/>
    <xf numFmtId="0" fontId="9" fillId="0" borderId="0" xfId="1" applyFont="1"/>
    <xf numFmtId="4" fontId="7" fillId="0" borderId="1" xfId="1" applyNumberFormat="1" applyBorder="1"/>
    <xf numFmtId="4" fontId="7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7" fillId="0" borderId="0" xfId="1" applyNumberFormat="1"/>
    <xf numFmtId="0" fontId="7" fillId="0" borderId="0" xfId="1" applyAlignment="1"/>
    <xf numFmtId="0" fontId="7" fillId="0" borderId="0" xfId="1" applyNumberFormat="1" applyAlignment="1">
      <alignment wrapText="1"/>
    </xf>
    <xf numFmtId="4" fontId="7" fillId="0" borderId="0" xfId="1" applyNumberFormat="1" applyFont="1"/>
    <xf numFmtId="0" fontId="7" fillId="0" borderId="0" xfId="1" applyAlignment="1">
      <alignment wrapText="1"/>
    </xf>
    <xf numFmtId="4" fontId="9" fillId="0" borderId="1" xfId="1" applyNumberFormat="1" applyFont="1" applyBorder="1" applyProtection="1">
      <protection locked="0"/>
    </xf>
    <xf numFmtId="0" fontId="7" fillId="2" borderId="1" xfId="1" applyFill="1" applyBorder="1"/>
    <xf numFmtId="4" fontId="1" fillId="2" borderId="1" xfId="2" applyNumberFormat="1" applyFont="1" applyFill="1" applyBorder="1" applyAlignment="1">
      <alignment vertical="top" wrapText="1"/>
    </xf>
    <xf numFmtId="4" fontId="7" fillId="2" borderId="1" xfId="1" applyNumberFormat="1" applyFill="1" applyBorder="1" applyProtection="1">
      <protection locked="0"/>
    </xf>
    <xf numFmtId="0" fontId="7" fillId="0" borderId="0" xfId="1" applyFont="1"/>
    <xf numFmtId="0" fontId="7" fillId="0" borderId="0" xfId="1" applyBorder="1"/>
    <xf numFmtId="0" fontId="7" fillId="0" borderId="1" xfId="1" applyBorder="1" applyAlignment="1">
      <alignment wrapText="1"/>
    </xf>
    <xf numFmtId="4" fontId="7" fillId="0" borderId="1" xfId="1" applyNumberFormat="1" applyFill="1" applyBorder="1"/>
    <xf numFmtId="4" fontId="7" fillId="4" borderId="0" xfId="1" applyNumberFormat="1" applyFill="1"/>
    <xf numFmtId="0" fontId="7" fillId="5" borderId="1" xfId="1" applyFill="1" applyBorder="1"/>
    <xf numFmtId="4" fontId="7" fillId="3" borderId="1" xfId="1" applyNumberFormat="1" applyFill="1" applyBorder="1"/>
    <xf numFmtId="4" fontId="7" fillId="0" borderId="0" xfId="1" applyNumberFormat="1" applyBorder="1"/>
    <xf numFmtId="4" fontId="7" fillId="7" borderId="0" xfId="1" applyNumberFormat="1" applyFill="1"/>
    <xf numFmtId="0" fontId="7" fillId="2" borderId="0" xfId="1" applyFill="1"/>
    <xf numFmtId="0" fontId="10" fillId="0" borderId="0" xfId="1" applyFont="1" applyAlignment="1">
      <alignment horizontal="center" wrapText="1"/>
    </xf>
    <xf numFmtId="0" fontId="7" fillId="0" borderId="1" xfId="1" applyFill="1" applyBorder="1"/>
    <xf numFmtId="4" fontId="1" fillId="0" borderId="1" xfId="2" applyNumberFormat="1" applyFont="1" applyFill="1" applyBorder="1" applyAlignment="1">
      <alignment vertical="top" wrapText="1"/>
    </xf>
    <xf numFmtId="0" fontId="12" fillId="3" borderId="0" xfId="0" applyFont="1" applyFill="1"/>
    <xf numFmtId="0" fontId="2" fillId="3" borderId="0" xfId="0" applyFont="1" applyFill="1"/>
    <xf numFmtId="0" fontId="24" fillId="3" borderId="0" xfId="0" applyFont="1" applyFill="1" applyBorder="1" applyAlignment="1"/>
    <xf numFmtId="0" fontId="24" fillId="3" borderId="0" xfId="0" applyFont="1" applyFill="1"/>
    <xf numFmtId="0" fontId="12" fillId="3" borderId="0" xfId="0" applyFont="1" applyFill="1" applyBorder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Border="1"/>
    <xf numFmtId="0" fontId="13" fillId="3" borderId="0" xfId="0" applyFont="1" applyFill="1"/>
    <xf numFmtId="0" fontId="12" fillId="3" borderId="0" xfId="0" applyFont="1" applyFill="1" applyBorder="1" applyAlignment="1">
      <alignment horizontal="center"/>
    </xf>
    <xf numFmtId="0" fontId="16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6" fillId="3" borderId="5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4" fontId="17" fillId="3" borderId="1" xfId="0" applyNumberFormat="1" applyFont="1" applyFill="1" applyBorder="1" applyAlignment="1">
      <alignment wrapText="1"/>
    </xf>
    <xf numFmtId="4" fontId="17" fillId="3" borderId="3" xfId="0" applyNumberFormat="1" applyFont="1" applyFill="1" applyBorder="1" applyAlignment="1">
      <alignment wrapText="1"/>
    </xf>
    <xf numFmtId="9" fontId="16" fillId="3" borderId="1" xfId="0" applyNumberFormat="1" applyFont="1" applyFill="1" applyBorder="1"/>
    <xf numFmtId="0" fontId="16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12" fillId="3" borderId="7" xfId="0" applyFont="1" applyFill="1" applyBorder="1"/>
    <xf numFmtId="0" fontId="12" fillId="3" borderId="0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 wrapText="1"/>
    </xf>
    <xf numFmtId="9" fontId="12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15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5" fillId="3" borderId="0" xfId="0" applyFont="1" applyFill="1" applyBorder="1"/>
    <xf numFmtId="0" fontId="5" fillId="3" borderId="2" xfId="0" applyFont="1" applyFill="1" applyBorder="1"/>
    <xf numFmtId="0" fontId="12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wrapText="1"/>
    </xf>
    <xf numFmtId="0" fontId="14" fillId="3" borderId="0" xfId="0" applyFont="1" applyFill="1"/>
    <xf numFmtId="168" fontId="7" fillId="6" borderId="1" xfId="1" applyNumberFormat="1" applyFill="1" applyBorder="1"/>
    <xf numFmtId="169" fontId="7" fillId="6" borderId="1" xfId="1" applyNumberFormat="1" applyFill="1" applyBorder="1"/>
    <xf numFmtId="169" fontId="5" fillId="6" borderId="1" xfId="0" applyNumberFormat="1" applyFont="1" applyFill="1" applyBorder="1" applyAlignment="1">
      <alignment horizontal="right" vertical="top"/>
    </xf>
    <xf numFmtId="167" fontId="7" fillId="6" borderId="0" xfId="1" applyNumberFormat="1" applyFill="1"/>
    <xf numFmtId="168" fontId="7" fillId="6" borderId="0" xfId="1" applyNumberForma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3" borderId="12" xfId="0" quotePrefix="1" applyFont="1" applyFill="1" applyBorder="1" applyAlignment="1">
      <alignment horizontal="center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6" fillId="3" borderId="10" xfId="0" quotePrefix="1" applyFont="1" applyFill="1" applyBorder="1" applyAlignment="1">
      <alignment horizontal="center" vertical="center" wrapText="1"/>
    </xf>
    <xf numFmtId="0" fontId="6" fillId="3" borderId="11" xfId="0" quotePrefix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12" xfId="0" quotePrefix="1" applyFont="1" applyFill="1" applyBorder="1" applyAlignment="1">
      <alignment horizontal="center" vertical="center" wrapText="1"/>
    </xf>
    <xf numFmtId="0" fontId="16" fillId="3" borderId="8" xfId="0" quotePrefix="1" applyFont="1" applyFill="1" applyBorder="1" applyAlignment="1">
      <alignment horizontal="center" vertical="center" wrapText="1"/>
    </xf>
    <xf numFmtId="0" fontId="16" fillId="3" borderId="10" xfId="0" quotePrefix="1" applyFont="1" applyFill="1" applyBorder="1" applyAlignment="1">
      <alignment horizontal="center" vertical="center" wrapText="1"/>
    </xf>
    <xf numFmtId="0" fontId="16" fillId="3" borderId="11" xfId="0" quotePrefix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wrapText="1"/>
    </xf>
    <xf numFmtId="0" fontId="18" fillId="3" borderId="6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16" fillId="3" borderId="3" xfId="0" quotePrefix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14" fontId="1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13" fillId="3" borderId="0" xfId="0" applyFont="1" applyFill="1" applyAlignment="1">
      <alignment horizontal="right" wrapText="1"/>
    </xf>
    <xf numFmtId="0" fontId="13" fillId="3" borderId="13" xfId="0" applyFont="1" applyFill="1" applyBorder="1" applyAlignment="1">
      <alignment horizontal="right" wrapText="1"/>
    </xf>
    <xf numFmtId="0" fontId="18" fillId="3" borderId="0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6" fillId="3" borderId="3" xfId="0" quotePrefix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0" fontId="20" fillId="3" borderId="3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vertical="top"/>
    </xf>
    <xf numFmtId="0" fontId="20" fillId="3" borderId="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6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tabSelected="1" topLeftCell="A131" zoomScaleNormal="100" zoomScaleSheetLayoutView="100" workbookViewId="0">
      <selection activeCell="H107" sqref="H107:I107"/>
    </sheetView>
  </sheetViews>
  <sheetFormatPr defaultColWidth="9.140625" defaultRowHeight="15" x14ac:dyDescent="0.25"/>
  <cols>
    <col min="1" max="1" width="17.42578125" style="32" customWidth="1"/>
    <col min="2" max="2" width="10.85546875" style="32" customWidth="1"/>
    <col min="3" max="3" width="11.28515625" style="32" customWidth="1"/>
    <col min="4" max="5" width="10.42578125" style="32" customWidth="1"/>
    <col min="6" max="6" width="10.5703125" style="32" customWidth="1"/>
    <col min="7" max="7" width="10.42578125" style="32" customWidth="1"/>
    <col min="8" max="8" width="12.28515625" style="32" customWidth="1"/>
    <col min="9" max="9" width="20.7109375" style="32" customWidth="1"/>
    <col min="10" max="10" width="6" style="32" customWidth="1"/>
    <col min="11" max="11" width="7.28515625" style="32" customWidth="1"/>
    <col min="12" max="12" width="8.7109375" style="32" customWidth="1"/>
    <col min="13" max="13" width="10.5703125" style="32" customWidth="1"/>
    <col min="14" max="14" width="11.140625" style="32" customWidth="1"/>
    <col min="15" max="15" width="9.28515625" style="32" customWidth="1"/>
    <col min="16" max="16" width="9.140625" style="32" customWidth="1"/>
    <col min="17" max="16384" width="9.140625" style="32"/>
  </cols>
  <sheetData>
    <row r="1" spans="1:16" x14ac:dyDescent="0.25">
      <c r="L1" s="32" t="s">
        <v>5</v>
      </c>
    </row>
    <row r="2" spans="1:16" x14ac:dyDescent="0.25">
      <c r="L2" s="32" t="s">
        <v>13</v>
      </c>
    </row>
    <row r="3" spans="1:16" x14ac:dyDescent="0.25">
      <c r="L3" s="32" t="s">
        <v>14</v>
      </c>
    </row>
    <row r="4" spans="1:16" x14ac:dyDescent="0.25">
      <c r="L4" s="33" t="s">
        <v>203</v>
      </c>
    </row>
    <row r="5" spans="1:16" x14ac:dyDescent="0.25">
      <c r="L5" s="34" t="s">
        <v>204</v>
      </c>
      <c r="M5" s="35"/>
      <c r="N5" s="34"/>
      <c r="O5" s="36"/>
    </row>
    <row r="8" spans="1:16" x14ac:dyDescent="0.25">
      <c r="A8" s="164" t="s">
        <v>215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16" x14ac:dyDescent="0.25">
      <c r="A9" s="164" t="s">
        <v>205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21" t="s">
        <v>4</v>
      </c>
      <c r="P10" s="121"/>
    </row>
    <row r="11" spans="1:16" x14ac:dyDescent="0.25">
      <c r="M11" s="167" t="s">
        <v>2</v>
      </c>
      <c r="N11" s="168"/>
      <c r="O11" s="166" t="s">
        <v>3</v>
      </c>
      <c r="P11" s="166"/>
    </row>
    <row r="12" spans="1:16" x14ac:dyDescent="0.25">
      <c r="M12" s="167" t="s">
        <v>144</v>
      </c>
      <c r="N12" s="168"/>
      <c r="O12" s="165">
        <v>45300</v>
      </c>
      <c r="P12" s="121"/>
    </row>
    <row r="13" spans="1:16" ht="16.5" x14ac:dyDescent="0.25">
      <c r="A13" s="32" t="s">
        <v>0</v>
      </c>
      <c r="M13" s="167" t="s">
        <v>145</v>
      </c>
      <c r="N13" s="168"/>
      <c r="O13" s="174"/>
      <c r="P13" s="175"/>
    </row>
    <row r="14" spans="1:16" ht="27.75" customHeight="1" x14ac:dyDescent="0.25">
      <c r="A14" s="172" t="s">
        <v>216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69"/>
      <c r="N14" s="170"/>
      <c r="O14" s="174"/>
      <c r="P14" s="175"/>
    </row>
    <row r="15" spans="1:16" x14ac:dyDescent="0.25">
      <c r="A15" s="38" t="s">
        <v>184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 t="s">
        <v>1</v>
      </c>
      <c r="O15" s="121" t="s">
        <v>105</v>
      </c>
      <c r="P15" s="121"/>
    </row>
    <row r="16" spans="1:16" x14ac:dyDescent="0.25">
      <c r="A16" s="156" t="s">
        <v>67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39"/>
      <c r="N16" s="39" t="s">
        <v>1</v>
      </c>
      <c r="O16" s="121"/>
      <c r="P16" s="121"/>
    </row>
    <row r="17" spans="1:1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39"/>
      <c r="N17" s="39" t="s">
        <v>1</v>
      </c>
      <c r="O17" s="121"/>
      <c r="P17" s="121"/>
    </row>
    <row r="18" spans="1:16" x14ac:dyDescent="0.25">
      <c r="A18" s="173" t="s">
        <v>179</v>
      </c>
      <c r="B18" s="173"/>
      <c r="C18" s="173"/>
      <c r="D18" s="173"/>
      <c r="E18" s="173"/>
      <c r="F18" s="173"/>
      <c r="G18" s="173"/>
      <c r="H18" s="173"/>
      <c r="I18" s="173"/>
      <c r="J18" s="173"/>
      <c r="O18" s="121"/>
      <c r="P18" s="121"/>
    </row>
    <row r="19" spans="1:16" x14ac:dyDescent="0.2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O19" s="121"/>
      <c r="P19" s="121"/>
    </row>
    <row r="20" spans="1:16" ht="13.9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6" x14ac:dyDescent="0.25">
      <c r="A21" s="164" t="s">
        <v>147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6" x14ac:dyDescent="0.25">
      <c r="A22" s="164" t="s">
        <v>77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</row>
    <row r="24" spans="1:16" ht="15" customHeight="1" x14ac:dyDescent="0.25">
      <c r="A24" s="32" t="s">
        <v>7</v>
      </c>
      <c r="E24" s="156" t="s">
        <v>68</v>
      </c>
      <c r="F24" s="156"/>
      <c r="G24" s="156"/>
      <c r="H24" s="156"/>
      <c r="I24" s="156"/>
      <c r="J24" s="156"/>
      <c r="K24" s="156"/>
      <c r="L24" s="156"/>
      <c r="M24" s="185" t="s">
        <v>177</v>
      </c>
      <c r="N24" s="186"/>
      <c r="O24" s="123" t="s">
        <v>154</v>
      </c>
      <c r="P24" s="123"/>
    </row>
    <row r="25" spans="1:16" x14ac:dyDescent="0.25">
      <c r="A25" s="156" t="s">
        <v>69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85"/>
      <c r="N25" s="186"/>
      <c r="O25" s="123"/>
      <c r="P25" s="123"/>
    </row>
    <row r="26" spans="1:16" ht="25.5" customHeight="1" x14ac:dyDescent="0.25">
      <c r="A26" s="32" t="s">
        <v>8</v>
      </c>
      <c r="M26" s="185"/>
      <c r="N26" s="186"/>
      <c r="O26" s="123"/>
      <c r="P26" s="123"/>
    </row>
    <row r="27" spans="1:16" x14ac:dyDescent="0.25">
      <c r="A27" s="156" t="s">
        <v>70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</row>
    <row r="28" spans="1:16" ht="13.9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  <row r="29" spans="1:16" ht="13.9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6" x14ac:dyDescent="0.25">
      <c r="A30" s="32" t="s">
        <v>12</v>
      </c>
    </row>
    <row r="32" spans="1:16" x14ac:dyDescent="0.25">
      <c r="A32" s="32" t="s">
        <v>146</v>
      </c>
    </row>
    <row r="34" spans="1:18" s="41" customFormat="1" ht="60.75" customHeight="1" x14ac:dyDescent="0.2">
      <c r="A34" s="98" t="s">
        <v>124</v>
      </c>
      <c r="B34" s="98"/>
      <c r="C34" s="114" t="s">
        <v>169</v>
      </c>
      <c r="D34" s="176"/>
      <c r="E34" s="115"/>
      <c r="F34" s="98" t="s">
        <v>167</v>
      </c>
      <c r="G34" s="98"/>
      <c r="H34" s="98" t="s">
        <v>17</v>
      </c>
      <c r="I34" s="98"/>
      <c r="J34" s="98"/>
      <c r="K34" s="98"/>
      <c r="L34" s="98"/>
      <c r="M34" s="98" t="s">
        <v>18</v>
      </c>
      <c r="N34" s="98"/>
      <c r="O34" s="98"/>
      <c r="P34" s="98"/>
      <c r="Q34" s="95" t="s">
        <v>148</v>
      </c>
      <c r="R34" s="95"/>
    </row>
    <row r="35" spans="1:18" s="41" customFormat="1" ht="24.75" customHeight="1" x14ac:dyDescent="0.2">
      <c r="A35" s="98"/>
      <c r="B35" s="98"/>
      <c r="C35" s="98" t="s">
        <v>173</v>
      </c>
      <c r="D35" s="98" t="s">
        <v>173</v>
      </c>
      <c r="E35" s="98" t="s">
        <v>173</v>
      </c>
      <c r="F35" s="98" t="s">
        <v>173</v>
      </c>
      <c r="G35" s="98" t="s">
        <v>173</v>
      </c>
      <c r="H35" s="98" t="s">
        <v>126</v>
      </c>
      <c r="I35" s="98"/>
      <c r="J35" s="98" t="s">
        <v>108</v>
      </c>
      <c r="K35" s="98"/>
      <c r="L35" s="98"/>
      <c r="M35" s="106" t="s">
        <v>206</v>
      </c>
      <c r="N35" s="106" t="s">
        <v>207</v>
      </c>
      <c r="O35" s="116" t="s">
        <v>208</v>
      </c>
      <c r="P35" s="117"/>
      <c r="Q35" s="95" t="s">
        <v>111</v>
      </c>
      <c r="R35" s="96" t="s">
        <v>112</v>
      </c>
    </row>
    <row r="36" spans="1:18" s="41" customFormat="1" ht="26.2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162" t="s">
        <v>127</v>
      </c>
      <c r="K36" s="163"/>
      <c r="L36" s="42" t="s">
        <v>128</v>
      </c>
      <c r="M36" s="107"/>
      <c r="N36" s="107"/>
      <c r="O36" s="118"/>
      <c r="P36" s="119"/>
      <c r="Q36" s="95"/>
      <c r="R36" s="97"/>
    </row>
    <row r="37" spans="1:18" s="41" customFormat="1" ht="11.25" x14ac:dyDescent="0.2">
      <c r="A37" s="157">
        <v>1</v>
      </c>
      <c r="B37" s="157"/>
      <c r="C37" s="43">
        <v>2</v>
      </c>
      <c r="D37" s="43">
        <v>3</v>
      </c>
      <c r="E37" s="43">
        <v>4</v>
      </c>
      <c r="F37" s="43">
        <v>5</v>
      </c>
      <c r="G37" s="43">
        <v>6</v>
      </c>
      <c r="H37" s="157">
        <v>7</v>
      </c>
      <c r="I37" s="157"/>
      <c r="J37" s="162">
        <v>8</v>
      </c>
      <c r="K37" s="163"/>
      <c r="L37" s="43">
        <v>9</v>
      </c>
      <c r="M37" s="43">
        <v>10</v>
      </c>
      <c r="N37" s="43">
        <v>11</v>
      </c>
      <c r="O37" s="157">
        <v>12</v>
      </c>
      <c r="P37" s="157"/>
      <c r="Q37" s="44">
        <v>13</v>
      </c>
      <c r="R37" s="45">
        <v>14</v>
      </c>
    </row>
    <row r="38" spans="1:18" s="41" customFormat="1" ht="33" customHeight="1" x14ac:dyDescent="0.2">
      <c r="A38" s="110" t="s">
        <v>160</v>
      </c>
      <c r="B38" s="111"/>
      <c r="C38" s="106" t="s">
        <v>71</v>
      </c>
      <c r="D38" s="106" t="s">
        <v>71</v>
      </c>
      <c r="E38" s="106" t="s">
        <v>72</v>
      </c>
      <c r="F38" s="106" t="s">
        <v>73</v>
      </c>
      <c r="G38" s="106" t="s">
        <v>104</v>
      </c>
      <c r="H38" s="114" t="s">
        <v>170</v>
      </c>
      <c r="I38" s="115"/>
      <c r="J38" s="98"/>
      <c r="K38" s="98"/>
      <c r="L38" s="46"/>
      <c r="M38" s="42" t="s">
        <v>164</v>
      </c>
      <c r="N38" s="42" t="s">
        <v>164</v>
      </c>
      <c r="O38" s="98" t="s">
        <v>164</v>
      </c>
      <c r="P38" s="98"/>
      <c r="Q38" s="47"/>
      <c r="R38" s="47"/>
    </row>
    <row r="39" spans="1:18" s="41" customFormat="1" ht="11.25" x14ac:dyDescent="0.2">
      <c r="A39" s="112"/>
      <c r="B39" s="113"/>
      <c r="C39" s="107"/>
      <c r="D39" s="107"/>
      <c r="E39" s="107"/>
      <c r="F39" s="107"/>
      <c r="G39" s="107"/>
      <c r="H39" s="160" t="s">
        <v>172</v>
      </c>
      <c r="I39" s="161"/>
      <c r="J39" s="98" t="s">
        <v>166</v>
      </c>
      <c r="K39" s="98"/>
      <c r="L39" s="42">
        <v>744</v>
      </c>
      <c r="M39" s="42" t="s">
        <v>165</v>
      </c>
      <c r="N39" s="42" t="s">
        <v>165</v>
      </c>
      <c r="O39" s="114" t="s">
        <v>165</v>
      </c>
      <c r="P39" s="115"/>
      <c r="Q39" s="47"/>
      <c r="R39" s="47"/>
    </row>
    <row r="40" spans="1:18" s="41" customFormat="1" ht="37.5" customHeight="1" x14ac:dyDescent="0.2">
      <c r="A40" s="99" t="s">
        <v>161</v>
      </c>
      <c r="B40" s="100"/>
      <c r="C40" s="106" t="s">
        <v>71</v>
      </c>
      <c r="D40" s="106" t="s">
        <v>71</v>
      </c>
      <c r="E40" s="106" t="s">
        <v>74</v>
      </c>
      <c r="F40" s="106" t="s">
        <v>73</v>
      </c>
      <c r="G40" s="106" t="s">
        <v>104</v>
      </c>
      <c r="H40" s="114" t="s">
        <v>170</v>
      </c>
      <c r="I40" s="115"/>
      <c r="J40" s="98"/>
      <c r="K40" s="98"/>
      <c r="L40" s="46"/>
      <c r="M40" s="42" t="s">
        <v>164</v>
      </c>
      <c r="N40" s="42" t="s">
        <v>164</v>
      </c>
      <c r="O40" s="98" t="s">
        <v>164</v>
      </c>
      <c r="P40" s="98"/>
      <c r="Q40" s="47"/>
      <c r="R40" s="47"/>
    </row>
    <row r="41" spans="1:18" ht="15" customHeight="1" x14ac:dyDescent="0.25">
      <c r="A41" s="101"/>
      <c r="B41" s="102"/>
      <c r="C41" s="107"/>
      <c r="D41" s="107"/>
      <c r="E41" s="107"/>
      <c r="F41" s="107"/>
      <c r="G41" s="107"/>
      <c r="H41" s="160" t="s">
        <v>172</v>
      </c>
      <c r="I41" s="161"/>
      <c r="J41" s="98" t="s">
        <v>166</v>
      </c>
      <c r="K41" s="98"/>
      <c r="L41" s="42">
        <v>744</v>
      </c>
      <c r="M41" s="42" t="s">
        <v>165</v>
      </c>
      <c r="N41" s="42" t="s">
        <v>165</v>
      </c>
      <c r="O41" s="114" t="s">
        <v>165</v>
      </c>
      <c r="P41" s="115"/>
      <c r="Q41" s="47"/>
      <c r="R41" s="47"/>
    </row>
    <row r="42" spans="1:18" s="38" customFormat="1" x14ac:dyDescent="0.25"/>
    <row r="43" spans="1:18" s="38" customFormat="1" x14ac:dyDescent="0.25">
      <c r="D43" s="36"/>
    </row>
    <row r="44" spans="1:18" s="38" customFormat="1" x14ac:dyDescent="0.25">
      <c r="D44" s="36"/>
    </row>
    <row r="45" spans="1:18" x14ac:dyDescent="0.25">
      <c r="A45" s="32" t="s">
        <v>33</v>
      </c>
    </row>
    <row r="47" spans="1:18" s="41" customFormat="1" ht="69" customHeight="1" x14ac:dyDescent="0.2">
      <c r="A47" s="98" t="s">
        <v>174</v>
      </c>
      <c r="B47" s="98"/>
      <c r="C47" s="114" t="s">
        <v>175</v>
      </c>
      <c r="D47" s="176"/>
      <c r="E47" s="115"/>
      <c r="F47" s="98" t="s">
        <v>176</v>
      </c>
      <c r="G47" s="98"/>
      <c r="H47" s="95" t="s">
        <v>27</v>
      </c>
      <c r="I47" s="95"/>
      <c r="J47" s="95"/>
      <c r="K47" s="95" t="s">
        <v>28</v>
      </c>
      <c r="L47" s="95"/>
      <c r="M47" s="95"/>
      <c r="N47" s="153" t="s">
        <v>143</v>
      </c>
      <c r="O47" s="153"/>
      <c r="P47" s="154"/>
      <c r="Q47" s="95" t="s">
        <v>178</v>
      </c>
      <c r="R47" s="95"/>
    </row>
    <row r="48" spans="1:18" s="41" customFormat="1" ht="42" customHeight="1" x14ac:dyDescent="0.2">
      <c r="A48" s="98"/>
      <c r="B48" s="98"/>
      <c r="C48" s="98" t="s">
        <v>125</v>
      </c>
      <c r="D48" s="98" t="s">
        <v>125</v>
      </c>
      <c r="E48" s="98" t="s">
        <v>125</v>
      </c>
      <c r="F48" s="98" t="s">
        <v>125</v>
      </c>
      <c r="G48" s="98" t="s">
        <v>125</v>
      </c>
      <c r="H48" s="95" t="s">
        <v>129</v>
      </c>
      <c r="I48" s="95" t="s">
        <v>130</v>
      </c>
      <c r="J48" s="95"/>
      <c r="K48" s="106" t="s">
        <v>206</v>
      </c>
      <c r="L48" s="151" t="s">
        <v>207</v>
      </c>
      <c r="M48" s="151" t="s">
        <v>208</v>
      </c>
      <c r="N48" s="106" t="s">
        <v>206</v>
      </c>
      <c r="O48" s="151" t="s">
        <v>207</v>
      </c>
      <c r="P48" s="151" t="s">
        <v>208</v>
      </c>
      <c r="Q48" s="95" t="s">
        <v>111</v>
      </c>
      <c r="R48" s="96" t="s">
        <v>112</v>
      </c>
    </row>
    <row r="49" spans="1:18" s="41" customFormat="1" ht="34.5" customHeight="1" x14ac:dyDescent="0.2">
      <c r="A49" s="98"/>
      <c r="B49" s="98"/>
      <c r="C49" s="98"/>
      <c r="D49" s="98"/>
      <c r="E49" s="98"/>
      <c r="F49" s="98"/>
      <c r="G49" s="98"/>
      <c r="H49" s="95"/>
      <c r="I49" s="48" t="s">
        <v>131</v>
      </c>
      <c r="J49" s="48" t="s">
        <v>132</v>
      </c>
      <c r="K49" s="107"/>
      <c r="L49" s="152"/>
      <c r="M49" s="152"/>
      <c r="N49" s="107"/>
      <c r="O49" s="152"/>
      <c r="P49" s="152"/>
      <c r="Q49" s="95"/>
      <c r="R49" s="97"/>
    </row>
    <row r="50" spans="1:18" s="41" customFormat="1" ht="11.25" x14ac:dyDescent="0.2">
      <c r="A50" s="157">
        <v>1</v>
      </c>
      <c r="B50" s="157"/>
      <c r="C50" s="43">
        <v>2</v>
      </c>
      <c r="D50" s="43">
        <v>3</v>
      </c>
      <c r="E50" s="43">
        <v>4</v>
      </c>
      <c r="F50" s="43">
        <v>5</v>
      </c>
      <c r="G50" s="43">
        <v>6</v>
      </c>
      <c r="H50" s="44">
        <v>7</v>
      </c>
      <c r="I50" s="44">
        <v>8</v>
      </c>
      <c r="J50" s="44">
        <v>9</v>
      </c>
      <c r="K50" s="44">
        <v>10</v>
      </c>
      <c r="L50" s="44">
        <v>11</v>
      </c>
      <c r="M50" s="44">
        <v>12</v>
      </c>
      <c r="N50" s="44">
        <v>13</v>
      </c>
      <c r="O50" s="44">
        <v>14</v>
      </c>
      <c r="P50" s="44">
        <v>15</v>
      </c>
      <c r="Q50" s="44">
        <v>16</v>
      </c>
      <c r="R50" s="45">
        <v>17</v>
      </c>
    </row>
    <row r="51" spans="1:18" s="41" customFormat="1" ht="22.5" x14ac:dyDescent="0.2">
      <c r="A51" s="179" t="str">
        <f>A38</f>
        <v>801011О.99.0.БВ24ДМ62000</v>
      </c>
      <c r="B51" s="180"/>
      <c r="C51" s="49" t="s">
        <v>71</v>
      </c>
      <c r="D51" s="49" t="s">
        <v>71</v>
      </c>
      <c r="E51" s="49" t="s">
        <v>72</v>
      </c>
      <c r="F51" s="49" t="s">
        <v>73</v>
      </c>
      <c r="G51" s="49" t="s">
        <v>104</v>
      </c>
      <c r="H51" s="50" t="s">
        <v>75</v>
      </c>
      <c r="I51" s="50" t="s">
        <v>76</v>
      </c>
      <c r="J51" s="50">
        <v>792</v>
      </c>
      <c r="K51" s="51">
        <f>'проверка 2024'!I12</f>
        <v>134</v>
      </c>
      <c r="L51" s="51">
        <f>'проверка 2025'!I12</f>
        <v>134</v>
      </c>
      <c r="M51" s="51">
        <f>'проверка 2026'!I12</f>
        <v>134</v>
      </c>
      <c r="N51" s="52"/>
      <c r="O51" s="53"/>
      <c r="P51" s="52"/>
      <c r="Q51" s="54">
        <v>0.05</v>
      </c>
      <c r="R51" s="55"/>
    </row>
    <row r="52" spans="1:18" s="41" customFormat="1" ht="22.5" x14ac:dyDescent="0.2">
      <c r="A52" s="179" t="str">
        <f>A40</f>
        <v>801011О.99.0.БВ24ДН82000</v>
      </c>
      <c r="B52" s="180"/>
      <c r="C52" s="49" t="s">
        <v>71</v>
      </c>
      <c r="D52" s="49" t="s">
        <v>71</v>
      </c>
      <c r="E52" s="49" t="s">
        <v>74</v>
      </c>
      <c r="F52" s="49" t="s">
        <v>73</v>
      </c>
      <c r="G52" s="49" t="s">
        <v>104</v>
      </c>
      <c r="H52" s="50" t="s">
        <v>75</v>
      </c>
      <c r="I52" s="50" t="s">
        <v>76</v>
      </c>
      <c r="J52" s="50">
        <v>792</v>
      </c>
      <c r="K52" s="51">
        <f>'проверка 2024'!J12</f>
        <v>496</v>
      </c>
      <c r="L52" s="51">
        <f>'проверка 2025'!J12</f>
        <v>496</v>
      </c>
      <c r="M52" s="51">
        <f>'проверка 2026'!J12</f>
        <v>496</v>
      </c>
      <c r="N52" s="52"/>
      <c r="O52" s="53"/>
      <c r="P52" s="52"/>
      <c r="Q52" s="54">
        <v>0.05</v>
      </c>
      <c r="R52" s="55"/>
    </row>
    <row r="55" spans="1:18" x14ac:dyDescent="0.25">
      <c r="A55" s="32" t="s">
        <v>180</v>
      </c>
    </row>
    <row r="57" spans="1:18" x14ac:dyDescent="0.25">
      <c r="A57" s="121" t="s">
        <v>38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8" x14ac:dyDescent="0.25">
      <c r="A58" s="56" t="s">
        <v>34</v>
      </c>
      <c r="B58" s="121" t="s">
        <v>35</v>
      </c>
      <c r="C58" s="121"/>
      <c r="D58" s="121"/>
      <c r="E58" s="56" t="s">
        <v>36</v>
      </c>
      <c r="F58" s="56" t="s">
        <v>37</v>
      </c>
      <c r="G58" s="121" t="s">
        <v>21</v>
      </c>
      <c r="H58" s="121"/>
      <c r="I58" s="121"/>
      <c r="J58" s="121"/>
      <c r="K58" s="121"/>
      <c r="L58" s="121"/>
      <c r="M58" s="121"/>
    </row>
    <row r="59" spans="1:18" x14ac:dyDescent="0.25">
      <c r="A59" s="57">
        <v>1</v>
      </c>
      <c r="B59" s="178">
        <v>2</v>
      </c>
      <c r="C59" s="178"/>
      <c r="D59" s="178"/>
      <c r="E59" s="57">
        <v>3</v>
      </c>
      <c r="F59" s="57">
        <v>4</v>
      </c>
      <c r="G59" s="178">
        <v>5</v>
      </c>
      <c r="H59" s="178"/>
      <c r="I59" s="178"/>
      <c r="J59" s="178"/>
      <c r="K59" s="178"/>
      <c r="L59" s="178"/>
      <c r="M59" s="178"/>
      <c r="N59" s="38"/>
      <c r="O59" s="38"/>
      <c r="P59" s="38"/>
      <c r="Q59" s="38"/>
    </row>
    <row r="60" spans="1:18" s="59" customFormat="1" ht="33" hidden="1" customHeight="1" x14ac:dyDescent="0.3">
      <c r="A60" s="44"/>
      <c r="B60" s="95"/>
      <c r="C60" s="95"/>
      <c r="D60" s="95"/>
      <c r="E60" s="58"/>
      <c r="F60" s="44"/>
      <c r="G60" s="95"/>
      <c r="H60" s="95"/>
      <c r="I60" s="95"/>
      <c r="J60" s="95"/>
      <c r="K60" s="95"/>
      <c r="L60" s="95"/>
      <c r="M60" s="95"/>
    </row>
    <row r="61" spans="1:18" s="59" customFormat="1" ht="53.25" customHeight="1" x14ac:dyDescent="0.25">
      <c r="A61" s="48" t="s">
        <v>141</v>
      </c>
      <c r="B61" s="95" t="s">
        <v>142</v>
      </c>
      <c r="C61" s="95"/>
      <c r="D61" s="95"/>
      <c r="E61" s="58">
        <v>45279</v>
      </c>
      <c r="F61" s="44" t="s">
        <v>214</v>
      </c>
      <c r="G61" s="95" t="s">
        <v>213</v>
      </c>
      <c r="H61" s="95"/>
      <c r="I61" s="95"/>
      <c r="J61" s="95"/>
      <c r="K61" s="95"/>
      <c r="L61" s="95"/>
      <c r="M61" s="95"/>
      <c r="N61" s="60"/>
      <c r="O61" s="60"/>
      <c r="P61" s="60"/>
    </row>
    <row r="62" spans="1:18" s="59" customFormat="1" ht="48.75" customHeight="1" x14ac:dyDescent="0.25">
      <c r="A62" s="48" t="s">
        <v>141</v>
      </c>
      <c r="B62" s="95" t="s">
        <v>142</v>
      </c>
      <c r="C62" s="95"/>
      <c r="D62" s="95"/>
      <c r="E62" s="58">
        <v>44414</v>
      </c>
      <c r="F62" s="44" t="s">
        <v>191</v>
      </c>
      <c r="G62" s="95" t="s">
        <v>158</v>
      </c>
      <c r="H62" s="95"/>
      <c r="I62" s="95"/>
      <c r="J62" s="95"/>
      <c r="K62" s="95"/>
      <c r="L62" s="95"/>
      <c r="M62" s="95"/>
      <c r="N62" s="60"/>
      <c r="O62" s="60"/>
      <c r="P62" s="60"/>
    </row>
    <row r="63" spans="1:18" ht="13.9" hidden="1" x14ac:dyDescent="0.25">
      <c r="A63" s="61"/>
      <c r="B63" s="196"/>
      <c r="C63" s="196"/>
      <c r="D63" s="196"/>
      <c r="E63" s="61"/>
      <c r="F63" s="61"/>
      <c r="G63" s="196"/>
      <c r="H63" s="196"/>
      <c r="I63" s="196"/>
      <c r="J63" s="196"/>
      <c r="K63" s="196"/>
      <c r="L63" s="196"/>
      <c r="M63" s="196"/>
      <c r="N63" s="38"/>
      <c r="O63" s="38"/>
      <c r="P63" s="38"/>
      <c r="Q63" s="38"/>
    </row>
    <row r="66" spans="1:16" x14ac:dyDescent="0.25">
      <c r="A66" s="32" t="s">
        <v>39</v>
      </c>
    </row>
    <row r="68" spans="1:16" x14ac:dyDescent="0.25">
      <c r="A68" s="32" t="s">
        <v>40</v>
      </c>
    </row>
    <row r="69" spans="1:16" ht="13.5" customHeight="1" x14ac:dyDescent="0.25">
      <c r="A69" s="155" t="s">
        <v>122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</row>
    <row r="70" spans="1:16" ht="30" customHeight="1" x14ac:dyDescent="0.25">
      <c r="A70" s="155" t="s">
        <v>123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62"/>
      <c r="O70" s="62"/>
      <c r="P70" s="62"/>
    </row>
    <row r="71" spans="1:16" ht="31.5" customHeight="1" x14ac:dyDescent="0.25">
      <c r="A71" s="155" t="s">
        <v>189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62"/>
      <c r="O71" s="62"/>
      <c r="P71" s="62"/>
    </row>
    <row r="72" spans="1:16" ht="33.75" customHeight="1" x14ac:dyDescent="0.25">
      <c r="A72" s="155" t="s">
        <v>188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62"/>
      <c r="O72" s="62"/>
      <c r="P72" s="62"/>
    </row>
    <row r="73" spans="1:16" ht="36.75" customHeight="1" x14ac:dyDescent="0.25">
      <c r="A73" s="155" t="s">
        <v>190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62"/>
      <c r="O73" s="62"/>
      <c r="P73" s="62"/>
    </row>
    <row r="74" spans="1:16" ht="13.5" customHeight="1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x14ac:dyDescent="0.25">
      <c r="A75" s="177" t="s">
        <v>41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</row>
    <row r="78" spans="1:16" x14ac:dyDescent="0.25">
      <c r="A78" s="32" t="s">
        <v>109</v>
      </c>
    </row>
    <row r="80" spans="1:16" x14ac:dyDescent="0.25">
      <c r="A80" s="121" t="s">
        <v>42</v>
      </c>
      <c r="B80" s="121"/>
      <c r="C80" s="121"/>
      <c r="D80" s="121" t="s">
        <v>43</v>
      </c>
      <c r="E80" s="121"/>
      <c r="F80" s="121"/>
      <c r="G80" s="121"/>
      <c r="H80" s="121" t="s">
        <v>44</v>
      </c>
      <c r="I80" s="121"/>
      <c r="J80" s="121"/>
      <c r="K80" s="121"/>
    </row>
    <row r="81" spans="1:18" x14ac:dyDescent="0.25">
      <c r="A81" s="103">
        <v>1</v>
      </c>
      <c r="B81" s="103"/>
      <c r="C81" s="103"/>
      <c r="D81" s="103">
        <v>2</v>
      </c>
      <c r="E81" s="103"/>
      <c r="F81" s="103"/>
      <c r="G81" s="103"/>
      <c r="H81" s="103">
        <v>3</v>
      </c>
      <c r="I81" s="103"/>
      <c r="J81" s="103"/>
      <c r="K81" s="103"/>
    </row>
    <row r="82" spans="1:18" ht="306" customHeight="1" x14ac:dyDescent="0.25">
      <c r="A82" s="198" t="s">
        <v>102</v>
      </c>
      <c r="B82" s="198"/>
      <c r="C82" s="198"/>
      <c r="D82" s="202" t="s">
        <v>115</v>
      </c>
      <c r="E82" s="203"/>
      <c r="F82" s="203"/>
      <c r="G82" s="203"/>
      <c r="H82" s="204" t="s">
        <v>116</v>
      </c>
      <c r="I82" s="204"/>
      <c r="J82" s="204"/>
      <c r="K82" s="204"/>
    </row>
    <row r="83" spans="1:18" x14ac:dyDescent="0.25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</row>
    <row r="84" spans="1:18" ht="13.9" hidden="1" x14ac:dyDescent="0.2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1:18" x14ac:dyDescent="0.25">
      <c r="A85" s="164" t="s">
        <v>78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7" spans="1:18" x14ac:dyDescent="0.25">
      <c r="A87" s="32" t="s">
        <v>7</v>
      </c>
      <c r="E87" s="156" t="s">
        <v>79</v>
      </c>
      <c r="F87" s="156"/>
      <c r="G87" s="156"/>
      <c r="H87" s="156"/>
      <c r="I87" s="156"/>
      <c r="J87" s="156"/>
      <c r="K87" s="156"/>
      <c r="L87" s="156"/>
      <c r="M87" s="185" t="s">
        <v>177</v>
      </c>
      <c r="N87" s="186"/>
      <c r="O87" s="123" t="s">
        <v>155</v>
      </c>
      <c r="P87" s="123"/>
    </row>
    <row r="88" spans="1:18" x14ac:dyDescent="0.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85"/>
      <c r="N88" s="186"/>
      <c r="O88" s="123"/>
      <c r="P88" s="123"/>
    </row>
    <row r="89" spans="1:18" ht="27" customHeight="1" x14ac:dyDescent="0.25">
      <c r="A89" s="32" t="s">
        <v>8</v>
      </c>
      <c r="M89" s="185"/>
      <c r="N89" s="186"/>
      <c r="O89" s="123"/>
      <c r="P89" s="123"/>
    </row>
    <row r="90" spans="1:18" ht="21.75" customHeight="1" x14ac:dyDescent="0.25">
      <c r="A90" s="156" t="s">
        <v>70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</row>
    <row r="91" spans="1:18" x14ac:dyDescent="0.2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8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1:18" x14ac:dyDescent="0.25">
      <c r="A93" s="32" t="s">
        <v>12</v>
      </c>
    </row>
    <row r="95" spans="1:18" x14ac:dyDescent="0.25">
      <c r="A95" s="32" t="s">
        <v>146</v>
      </c>
    </row>
    <row r="97" spans="1:18" ht="68.25" customHeight="1" x14ac:dyDescent="0.25">
      <c r="A97" s="98" t="s">
        <v>124</v>
      </c>
      <c r="B97" s="98"/>
      <c r="C97" s="114" t="s">
        <v>169</v>
      </c>
      <c r="D97" s="176"/>
      <c r="E97" s="115"/>
      <c r="F97" s="98" t="s">
        <v>168</v>
      </c>
      <c r="G97" s="98"/>
      <c r="H97" s="98" t="s">
        <v>17</v>
      </c>
      <c r="I97" s="98"/>
      <c r="J97" s="98"/>
      <c r="K97" s="98"/>
      <c r="L97" s="98"/>
      <c r="M97" s="98" t="s">
        <v>18</v>
      </c>
      <c r="N97" s="98"/>
      <c r="O97" s="98"/>
      <c r="P97" s="98"/>
      <c r="Q97" s="95" t="s">
        <v>148</v>
      </c>
      <c r="R97" s="95"/>
    </row>
    <row r="98" spans="1:18" ht="24.75" customHeight="1" x14ac:dyDescent="0.25">
      <c r="A98" s="98"/>
      <c r="B98" s="98"/>
      <c r="C98" s="98" t="s">
        <v>173</v>
      </c>
      <c r="D98" s="98" t="s">
        <v>173</v>
      </c>
      <c r="E98" s="98" t="s">
        <v>173</v>
      </c>
      <c r="F98" s="98" t="s">
        <v>173</v>
      </c>
      <c r="G98" s="98" t="s">
        <v>173</v>
      </c>
      <c r="H98" s="98" t="s">
        <v>126</v>
      </c>
      <c r="I98" s="98"/>
      <c r="J98" s="98" t="s">
        <v>108</v>
      </c>
      <c r="K98" s="98"/>
      <c r="L98" s="98"/>
      <c r="M98" s="106" t="s">
        <v>206</v>
      </c>
      <c r="N98" s="106" t="s">
        <v>207</v>
      </c>
      <c r="O98" s="116" t="s">
        <v>208</v>
      </c>
      <c r="P98" s="117"/>
      <c r="Q98" s="95" t="s">
        <v>111</v>
      </c>
      <c r="R98" s="96" t="s">
        <v>112</v>
      </c>
    </row>
    <row r="99" spans="1:18" ht="26.25" customHeight="1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162" t="s">
        <v>127</v>
      </c>
      <c r="K99" s="163"/>
      <c r="L99" s="42" t="s">
        <v>128</v>
      </c>
      <c r="M99" s="107"/>
      <c r="N99" s="107"/>
      <c r="O99" s="118"/>
      <c r="P99" s="119"/>
      <c r="Q99" s="95"/>
      <c r="R99" s="97"/>
    </row>
    <row r="100" spans="1:18" x14ac:dyDescent="0.25">
      <c r="A100" s="157">
        <v>1</v>
      </c>
      <c r="B100" s="157"/>
      <c r="C100" s="43">
        <v>2</v>
      </c>
      <c r="D100" s="43">
        <v>3</v>
      </c>
      <c r="E100" s="43">
        <v>4</v>
      </c>
      <c r="F100" s="43">
        <v>5</v>
      </c>
      <c r="G100" s="43">
        <v>6</v>
      </c>
      <c r="H100" s="157">
        <v>7</v>
      </c>
      <c r="I100" s="157"/>
      <c r="J100" s="162">
        <v>8</v>
      </c>
      <c r="K100" s="163"/>
      <c r="L100" s="43">
        <v>9</v>
      </c>
      <c r="M100" s="43">
        <v>10</v>
      </c>
      <c r="N100" s="43">
        <v>11</v>
      </c>
      <c r="O100" s="157">
        <v>12</v>
      </c>
      <c r="P100" s="157"/>
      <c r="Q100" s="44">
        <v>13</v>
      </c>
      <c r="R100" s="45">
        <v>14</v>
      </c>
    </row>
    <row r="101" spans="1:18" ht="36.75" customHeight="1" x14ac:dyDescent="0.25">
      <c r="A101" s="110" t="s">
        <v>162</v>
      </c>
      <c r="B101" s="111"/>
      <c r="C101" s="104" t="s">
        <v>95</v>
      </c>
      <c r="D101" s="106" t="s">
        <v>72</v>
      </c>
      <c r="E101" s="106"/>
      <c r="F101" s="106" t="s">
        <v>71</v>
      </c>
      <c r="G101" s="106"/>
      <c r="H101" s="114" t="s">
        <v>171</v>
      </c>
      <c r="I101" s="115"/>
      <c r="J101" s="116"/>
      <c r="K101" s="117"/>
      <c r="L101" s="46"/>
      <c r="M101" s="42" t="s">
        <v>164</v>
      </c>
      <c r="N101" s="42" t="s">
        <v>164</v>
      </c>
      <c r="O101" s="98" t="s">
        <v>164</v>
      </c>
      <c r="P101" s="98"/>
      <c r="Q101" s="63"/>
      <c r="R101" s="63"/>
    </row>
    <row r="102" spans="1:18" ht="20.25" customHeight="1" x14ac:dyDescent="0.25">
      <c r="A102" s="112"/>
      <c r="B102" s="113"/>
      <c r="C102" s="105"/>
      <c r="D102" s="107"/>
      <c r="E102" s="107"/>
      <c r="F102" s="107"/>
      <c r="G102" s="107"/>
      <c r="H102" s="108" t="s">
        <v>172</v>
      </c>
      <c r="I102" s="109"/>
      <c r="J102" s="116" t="s">
        <v>97</v>
      </c>
      <c r="K102" s="117"/>
      <c r="L102" s="64">
        <v>744</v>
      </c>
      <c r="M102" s="42" t="s">
        <v>165</v>
      </c>
      <c r="N102" s="42" t="s">
        <v>165</v>
      </c>
      <c r="O102" s="114" t="s">
        <v>165</v>
      </c>
      <c r="P102" s="115"/>
      <c r="Q102" s="63"/>
      <c r="R102" s="63"/>
    </row>
    <row r="103" spans="1:18" ht="42.75" customHeight="1" x14ac:dyDescent="0.25">
      <c r="A103" s="110" t="s">
        <v>163</v>
      </c>
      <c r="B103" s="111"/>
      <c r="C103" s="104" t="s">
        <v>95</v>
      </c>
      <c r="D103" s="106" t="s">
        <v>74</v>
      </c>
      <c r="E103" s="106"/>
      <c r="F103" s="106" t="s">
        <v>71</v>
      </c>
      <c r="G103" s="106"/>
      <c r="H103" s="114" t="s">
        <v>171</v>
      </c>
      <c r="I103" s="115"/>
      <c r="J103" s="116"/>
      <c r="K103" s="117"/>
      <c r="L103" s="46"/>
      <c r="M103" s="42" t="s">
        <v>164</v>
      </c>
      <c r="N103" s="42" t="s">
        <v>164</v>
      </c>
      <c r="O103" s="98" t="s">
        <v>164</v>
      </c>
      <c r="P103" s="98"/>
      <c r="Q103" s="63"/>
      <c r="R103" s="63"/>
    </row>
    <row r="104" spans="1:18" x14ac:dyDescent="0.25">
      <c r="A104" s="112"/>
      <c r="B104" s="113"/>
      <c r="C104" s="105"/>
      <c r="D104" s="107"/>
      <c r="E104" s="107"/>
      <c r="F104" s="107"/>
      <c r="G104" s="107"/>
      <c r="H104" s="108" t="s">
        <v>172</v>
      </c>
      <c r="I104" s="109"/>
      <c r="J104" s="116" t="s">
        <v>97</v>
      </c>
      <c r="K104" s="117"/>
      <c r="L104" s="64">
        <v>744</v>
      </c>
      <c r="M104" s="42" t="s">
        <v>165</v>
      </c>
      <c r="N104" s="42" t="s">
        <v>165</v>
      </c>
      <c r="O104" s="114" t="s">
        <v>165</v>
      </c>
      <c r="P104" s="115"/>
      <c r="Q104" s="63"/>
      <c r="R104" s="63"/>
    </row>
    <row r="105" spans="1:18" ht="37.5" hidden="1" customHeight="1" x14ac:dyDescent="0.25">
      <c r="A105" s="110" t="s">
        <v>159</v>
      </c>
      <c r="B105" s="111"/>
      <c r="C105" s="106" t="s">
        <v>96</v>
      </c>
      <c r="D105" s="106" t="s">
        <v>72</v>
      </c>
      <c r="E105" s="106"/>
      <c r="F105" s="106" t="s">
        <v>71</v>
      </c>
      <c r="G105" s="106"/>
      <c r="H105" s="114" t="s">
        <v>171</v>
      </c>
      <c r="I105" s="115"/>
      <c r="J105" s="116"/>
      <c r="K105" s="117"/>
      <c r="L105" s="46"/>
      <c r="M105" s="42" t="s">
        <v>164</v>
      </c>
      <c r="N105" s="42" t="s">
        <v>164</v>
      </c>
      <c r="O105" s="98" t="s">
        <v>164</v>
      </c>
      <c r="P105" s="98"/>
      <c r="Q105" s="63"/>
      <c r="R105" s="63"/>
    </row>
    <row r="106" spans="1:18" ht="13.9" hidden="1" x14ac:dyDescent="0.25">
      <c r="A106" s="112"/>
      <c r="B106" s="113"/>
      <c r="C106" s="107"/>
      <c r="D106" s="107"/>
      <c r="E106" s="107"/>
      <c r="F106" s="107"/>
      <c r="G106" s="107"/>
      <c r="H106" s="108" t="s">
        <v>172</v>
      </c>
      <c r="I106" s="109"/>
      <c r="J106" s="116" t="s">
        <v>97</v>
      </c>
      <c r="K106" s="117"/>
      <c r="L106" s="64">
        <v>744</v>
      </c>
      <c r="M106" s="42" t="s">
        <v>165</v>
      </c>
      <c r="N106" s="42" t="s">
        <v>165</v>
      </c>
      <c r="O106" s="114" t="s">
        <v>165</v>
      </c>
      <c r="P106" s="115"/>
      <c r="Q106" s="63"/>
      <c r="R106" s="63"/>
    </row>
    <row r="107" spans="1:18" ht="43.5" customHeight="1" x14ac:dyDescent="0.25">
      <c r="A107" s="110" t="s">
        <v>156</v>
      </c>
      <c r="B107" s="111"/>
      <c r="C107" s="106" t="s">
        <v>96</v>
      </c>
      <c r="D107" s="106" t="s">
        <v>74</v>
      </c>
      <c r="E107" s="106"/>
      <c r="F107" s="106" t="s">
        <v>71</v>
      </c>
      <c r="G107" s="106"/>
      <c r="H107" s="114" t="s">
        <v>171</v>
      </c>
      <c r="I107" s="115"/>
      <c r="J107" s="116"/>
      <c r="K107" s="117"/>
      <c r="L107" s="46"/>
      <c r="M107" s="42" t="s">
        <v>164</v>
      </c>
      <c r="N107" s="42" t="s">
        <v>164</v>
      </c>
      <c r="O107" s="98" t="s">
        <v>164</v>
      </c>
      <c r="P107" s="98"/>
      <c r="Q107" s="63"/>
      <c r="R107" s="63"/>
    </row>
    <row r="108" spans="1:18" x14ac:dyDescent="0.25">
      <c r="A108" s="112"/>
      <c r="B108" s="113"/>
      <c r="C108" s="107"/>
      <c r="D108" s="107"/>
      <c r="E108" s="107"/>
      <c r="F108" s="107"/>
      <c r="G108" s="107"/>
      <c r="H108" s="108" t="s">
        <v>172</v>
      </c>
      <c r="I108" s="109"/>
      <c r="J108" s="98" t="s">
        <v>97</v>
      </c>
      <c r="K108" s="98"/>
      <c r="L108" s="42">
        <v>744</v>
      </c>
      <c r="M108" s="42" t="s">
        <v>165</v>
      </c>
      <c r="N108" s="42" t="s">
        <v>165</v>
      </c>
      <c r="O108" s="114" t="s">
        <v>165</v>
      </c>
      <c r="P108" s="115"/>
      <c r="Q108" s="63"/>
      <c r="R108" s="63"/>
    </row>
    <row r="109" spans="1:18" s="38" customFormat="1" x14ac:dyDescent="0.25"/>
    <row r="111" spans="1:18" x14ac:dyDescent="0.25">
      <c r="A111" s="32" t="s">
        <v>33</v>
      </c>
    </row>
    <row r="113" spans="1:19" ht="65.25" customHeight="1" x14ac:dyDescent="0.25">
      <c r="A113" s="98" t="s">
        <v>174</v>
      </c>
      <c r="B113" s="98"/>
      <c r="C113" s="114" t="s">
        <v>175</v>
      </c>
      <c r="D113" s="176"/>
      <c r="E113" s="115"/>
      <c r="F113" s="98" t="s">
        <v>176</v>
      </c>
      <c r="G113" s="98"/>
      <c r="H113" s="95" t="s">
        <v>27</v>
      </c>
      <c r="I113" s="95"/>
      <c r="J113" s="95"/>
      <c r="K113" s="95" t="s">
        <v>28</v>
      </c>
      <c r="L113" s="95"/>
      <c r="M113" s="95"/>
      <c r="N113" s="153" t="s">
        <v>143</v>
      </c>
      <c r="O113" s="153"/>
      <c r="P113" s="154"/>
      <c r="Q113" s="95" t="s">
        <v>178</v>
      </c>
      <c r="R113" s="95"/>
    </row>
    <row r="114" spans="1:19" ht="42" customHeight="1" x14ac:dyDescent="0.25">
      <c r="A114" s="98"/>
      <c r="B114" s="98"/>
      <c r="C114" s="98" t="s">
        <v>173</v>
      </c>
      <c r="D114" s="98" t="s">
        <v>173</v>
      </c>
      <c r="E114" s="98" t="s">
        <v>173</v>
      </c>
      <c r="F114" s="98" t="s">
        <v>173</v>
      </c>
      <c r="G114" s="98" t="s">
        <v>173</v>
      </c>
      <c r="H114" s="95" t="s">
        <v>129</v>
      </c>
      <c r="I114" s="95" t="s">
        <v>130</v>
      </c>
      <c r="J114" s="95"/>
      <c r="K114" s="151" t="s">
        <v>206</v>
      </c>
      <c r="L114" s="151" t="s">
        <v>207</v>
      </c>
      <c r="M114" s="151" t="s">
        <v>208</v>
      </c>
      <c r="N114" s="151" t="s">
        <v>206</v>
      </c>
      <c r="O114" s="151" t="s">
        <v>207</v>
      </c>
      <c r="P114" s="151" t="s">
        <v>208</v>
      </c>
      <c r="Q114" s="95" t="s">
        <v>111</v>
      </c>
      <c r="R114" s="96" t="s">
        <v>112</v>
      </c>
    </row>
    <row r="115" spans="1:19" ht="27.75" customHeight="1" x14ac:dyDescent="0.25">
      <c r="A115" s="98"/>
      <c r="B115" s="98"/>
      <c r="C115" s="98"/>
      <c r="D115" s="98"/>
      <c r="E115" s="98"/>
      <c r="F115" s="98"/>
      <c r="G115" s="98"/>
      <c r="H115" s="95"/>
      <c r="I115" s="48" t="s">
        <v>131</v>
      </c>
      <c r="J115" s="48" t="s">
        <v>132</v>
      </c>
      <c r="K115" s="152"/>
      <c r="L115" s="152"/>
      <c r="M115" s="152"/>
      <c r="N115" s="152"/>
      <c r="O115" s="152"/>
      <c r="P115" s="152"/>
      <c r="Q115" s="95"/>
      <c r="R115" s="97"/>
    </row>
    <row r="116" spans="1:19" x14ac:dyDescent="0.25">
      <c r="A116" s="157">
        <v>1</v>
      </c>
      <c r="B116" s="157"/>
      <c r="C116" s="43">
        <v>2</v>
      </c>
      <c r="D116" s="43">
        <v>3</v>
      </c>
      <c r="E116" s="43">
        <v>4</v>
      </c>
      <c r="F116" s="43">
        <v>5</v>
      </c>
      <c r="G116" s="43">
        <v>6</v>
      </c>
      <c r="H116" s="44">
        <v>7</v>
      </c>
      <c r="I116" s="44">
        <v>8</v>
      </c>
      <c r="J116" s="44">
        <v>9</v>
      </c>
      <c r="K116" s="44">
        <v>10</v>
      </c>
      <c r="L116" s="44">
        <v>11</v>
      </c>
      <c r="M116" s="44">
        <v>12</v>
      </c>
      <c r="N116" s="44">
        <v>13</v>
      </c>
      <c r="O116" s="44">
        <v>14</v>
      </c>
      <c r="P116" s="44">
        <v>15</v>
      </c>
      <c r="Q116" s="44">
        <v>16</v>
      </c>
      <c r="R116" s="45">
        <v>17</v>
      </c>
    </row>
    <row r="117" spans="1:19" ht="67.5" x14ac:dyDescent="0.25">
      <c r="A117" s="159" t="str">
        <f>A101</f>
        <v>853211О.99.0.БВ19АА50000</v>
      </c>
      <c r="B117" s="115"/>
      <c r="C117" s="65" t="s">
        <v>95</v>
      </c>
      <c r="D117" s="65" t="s">
        <v>72</v>
      </c>
      <c r="E117" s="65"/>
      <c r="F117" s="65" t="s">
        <v>71</v>
      </c>
      <c r="G117" s="65"/>
      <c r="H117" s="66" t="s">
        <v>98</v>
      </c>
      <c r="I117" s="66" t="s">
        <v>76</v>
      </c>
      <c r="J117" s="66">
        <v>792</v>
      </c>
      <c r="K117" s="67">
        <f>'проверка 2024'!H28</f>
        <v>134</v>
      </c>
      <c r="L117" s="67">
        <f>'проверка 2025'!H28</f>
        <v>134</v>
      </c>
      <c r="M117" s="67">
        <f>'проверка 2026'!H28</f>
        <v>134</v>
      </c>
      <c r="N117" s="68"/>
      <c r="O117" s="68"/>
      <c r="P117" s="68"/>
      <c r="Q117" s="69">
        <v>0.05</v>
      </c>
      <c r="R117" s="63"/>
    </row>
    <row r="118" spans="1:19" ht="67.5" x14ac:dyDescent="0.25">
      <c r="A118" s="159" t="str">
        <f>A103</f>
        <v>853211О.99.0.БВ19АА56000</v>
      </c>
      <c r="B118" s="115"/>
      <c r="C118" s="65" t="s">
        <v>95</v>
      </c>
      <c r="D118" s="65" t="s">
        <v>74</v>
      </c>
      <c r="E118" s="65"/>
      <c r="F118" s="65" t="s">
        <v>71</v>
      </c>
      <c r="G118" s="65"/>
      <c r="H118" s="66" t="s">
        <v>98</v>
      </c>
      <c r="I118" s="66" t="s">
        <v>76</v>
      </c>
      <c r="J118" s="66">
        <v>792</v>
      </c>
      <c r="K118" s="67">
        <f>'проверка 2024'!I28</f>
        <v>495</v>
      </c>
      <c r="L118" s="67">
        <f>'проверка 2025'!I28</f>
        <v>495</v>
      </c>
      <c r="M118" s="67">
        <f>'проверка 2026'!I28</f>
        <v>495</v>
      </c>
      <c r="N118" s="68"/>
      <c r="O118" s="68"/>
      <c r="P118" s="68"/>
      <c r="Q118" s="69">
        <v>0.05</v>
      </c>
      <c r="R118" s="63"/>
    </row>
    <row r="119" spans="1:19" ht="23.25" hidden="1" customHeight="1" x14ac:dyDescent="0.25">
      <c r="A119" s="159" t="str">
        <f>A105</f>
        <v>853211О.99.0.БВ19АА08000</v>
      </c>
      <c r="B119" s="115"/>
      <c r="C119" s="65" t="s">
        <v>96</v>
      </c>
      <c r="D119" s="65" t="s">
        <v>72</v>
      </c>
      <c r="E119" s="65"/>
      <c r="F119" s="65" t="s">
        <v>71</v>
      </c>
      <c r="G119" s="65"/>
      <c r="H119" s="66" t="s">
        <v>98</v>
      </c>
      <c r="I119" s="66" t="s">
        <v>76</v>
      </c>
      <c r="J119" s="66">
        <v>792</v>
      </c>
      <c r="K119" s="67">
        <f>'проверка 2024'!J28</f>
        <v>0</v>
      </c>
      <c r="L119" s="67">
        <f>'проверка 2025'!J28</f>
        <v>0</v>
      </c>
      <c r="M119" s="67">
        <f>'проверка 2026'!J28</f>
        <v>0</v>
      </c>
      <c r="N119" s="68"/>
      <c r="O119" s="68"/>
      <c r="P119" s="68"/>
      <c r="Q119" s="69">
        <v>0.05</v>
      </c>
      <c r="R119" s="63"/>
    </row>
    <row r="120" spans="1:19" ht="23.25" customHeight="1" x14ac:dyDescent="0.25">
      <c r="A120" s="159" t="str">
        <f>A107</f>
        <v>853211О.99.0.БВ19АА14000</v>
      </c>
      <c r="B120" s="115"/>
      <c r="C120" s="65" t="s">
        <v>96</v>
      </c>
      <c r="D120" s="65" t="s">
        <v>74</v>
      </c>
      <c r="E120" s="65"/>
      <c r="F120" s="65" t="s">
        <v>71</v>
      </c>
      <c r="G120" s="65"/>
      <c r="H120" s="66" t="s">
        <v>98</v>
      </c>
      <c r="I120" s="66" t="s">
        <v>76</v>
      </c>
      <c r="J120" s="66">
        <v>792</v>
      </c>
      <c r="K120" s="67">
        <f>'проверка 2024'!K28</f>
        <v>1</v>
      </c>
      <c r="L120" s="67">
        <f>'проверка 2025'!K28</f>
        <v>1</v>
      </c>
      <c r="M120" s="67">
        <f>'проверка 2026'!K28</f>
        <v>1</v>
      </c>
      <c r="N120" s="68"/>
      <c r="O120" s="68"/>
      <c r="P120" s="68"/>
      <c r="Q120" s="69">
        <v>0.05</v>
      </c>
      <c r="R120" s="63"/>
    </row>
    <row r="123" spans="1:19" x14ac:dyDescent="0.25">
      <c r="A123" s="32" t="s">
        <v>180</v>
      </c>
    </row>
    <row r="125" spans="1:19" x14ac:dyDescent="0.25">
      <c r="A125" s="121" t="s">
        <v>38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</row>
    <row r="126" spans="1:19" x14ac:dyDescent="0.25">
      <c r="A126" s="56" t="s">
        <v>34</v>
      </c>
      <c r="B126" s="121" t="s">
        <v>35</v>
      </c>
      <c r="C126" s="121"/>
      <c r="D126" s="121"/>
      <c r="E126" s="56" t="s">
        <v>36</v>
      </c>
      <c r="F126" s="56" t="s">
        <v>37</v>
      </c>
      <c r="G126" s="121" t="s">
        <v>21</v>
      </c>
      <c r="H126" s="121"/>
      <c r="I126" s="121"/>
      <c r="J126" s="121"/>
      <c r="K126" s="121"/>
      <c r="L126" s="121"/>
      <c r="M126" s="121"/>
    </row>
    <row r="127" spans="1:19" x14ac:dyDescent="0.25">
      <c r="A127" s="70">
        <v>1</v>
      </c>
      <c r="B127" s="103">
        <v>2</v>
      </c>
      <c r="C127" s="103"/>
      <c r="D127" s="103"/>
      <c r="E127" s="70">
        <v>3</v>
      </c>
      <c r="F127" s="70">
        <v>4</v>
      </c>
      <c r="G127" s="178">
        <v>5</v>
      </c>
      <c r="H127" s="178"/>
      <c r="I127" s="178"/>
      <c r="J127" s="178"/>
      <c r="K127" s="178"/>
      <c r="L127" s="178"/>
      <c r="M127" s="178"/>
    </row>
    <row r="128" spans="1:19" ht="45.75" customHeight="1" x14ac:dyDescent="0.25">
      <c r="A128" s="44" t="s">
        <v>100</v>
      </c>
      <c r="B128" s="187" t="s">
        <v>101</v>
      </c>
      <c r="C128" s="153"/>
      <c r="D128" s="154"/>
      <c r="E128" s="58">
        <v>43306</v>
      </c>
      <c r="F128" s="44">
        <v>129</v>
      </c>
      <c r="G128" s="188" t="s">
        <v>157</v>
      </c>
      <c r="H128" s="189"/>
      <c r="I128" s="189"/>
      <c r="J128" s="189"/>
      <c r="K128" s="189"/>
      <c r="L128" s="189"/>
      <c r="M128" s="190"/>
      <c r="N128" s="60"/>
      <c r="O128" s="60"/>
      <c r="P128" s="60"/>
      <c r="Q128" s="38"/>
      <c r="R128" s="38"/>
      <c r="S128" s="38"/>
    </row>
    <row r="129" spans="1:16" s="59" customFormat="1" ht="53.25" hidden="1" customHeight="1" x14ac:dyDescent="0.3">
      <c r="A129" s="48"/>
      <c r="B129" s="95"/>
      <c r="C129" s="95"/>
      <c r="D129" s="95"/>
      <c r="E129" s="58"/>
      <c r="F129" s="44"/>
      <c r="G129" s="95"/>
      <c r="H129" s="95"/>
      <c r="I129" s="95"/>
      <c r="J129" s="95"/>
      <c r="K129" s="95"/>
      <c r="L129" s="95"/>
      <c r="M129" s="95"/>
      <c r="N129" s="60"/>
      <c r="O129" s="60"/>
      <c r="P129" s="60"/>
    </row>
    <row r="130" spans="1:16" s="59" customFormat="1" ht="32.25" hidden="1" customHeight="1" x14ac:dyDescent="0.3">
      <c r="A130" s="48"/>
      <c r="B130" s="95"/>
      <c r="C130" s="95"/>
      <c r="D130" s="95"/>
      <c r="E130" s="58"/>
      <c r="F130" s="44"/>
      <c r="G130" s="95"/>
      <c r="H130" s="95"/>
      <c r="I130" s="95"/>
      <c r="J130" s="95"/>
      <c r="K130" s="95"/>
      <c r="L130" s="95"/>
      <c r="M130" s="95"/>
      <c r="N130" s="60"/>
      <c r="O130" s="60"/>
      <c r="P130" s="60"/>
    </row>
    <row r="133" spans="1:16" x14ac:dyDescent="0.25">
      <c r="A133" s="32" t="s">
        <v>39</v>
      </c>
    </row>
    <row r="135" spans="1:16" x14ac:dyDescent="0.25">
      <c r="A135" s="32" t="s">
        <v>40</v>
      </c>
    </row>
    <row r="136" spans="1:16" ht="13.5" customHeight="1" x14ac:dyDescent="0.25">
      <c r="A136" s="155" t="s">
        <v>122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</row>
    <row r="137" spans="1:16" ht="30" customHeight="1" x14ac:dyDescent="0.25">
      <c r="A137" s="155" t="s">
        <v>123</v>
      </c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62"/>
      <c r="O137" s="62"/>
      <c r="P137" s="62"/>
    </row>
    <row r="138" spans="1:16" ht="31.5" customHeight="1" x14ac:dyDescent="0.25">
      <c r="A138" s="155" t="s">
        <v>189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62"/>
      <c r="O138" s="62"/>
      <c r="P138" s="62"/>
    </row>
    <row r="139" spans="1:16" ht="33.75" customHeight="1" x14ac:dyDescent="0.25">
      <c r="A139" s="155" t="s">
        <v>188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62"/>
      <c r="O139" s="62"/>
      <c r="P139" s="62"/>
    </row>
    <row r="140" spans="1:16" ht="36.75" customHeight="1" x14ac:dyDescent="0.25">
      <c r="A140" s="155" t="s">
        <v>190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62"/>
      <c r="O140" s="62"/>
      <c r="P140" s="62"/>
    </row>
    <row r="141" spans="1:16" x14ac:dyDescent="0.25">
      <c r="A141" s="177" t="s">
        <v>41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</row>
    <row r="142" spans="1:16" ht="13.9" hidden="1" x14ac:dyDescent="0.25"/>
    <row r="143" spans="1:16" ht="13.9" hidden="1" x14ac:dyDescent="0.25"/>
    <row r="144" spans="1:16" x14ac:dyDescent="0.25">
      <c r="A144" s="32" t="s">
        <v>109</v>
      </c>
    </row>
    <row r="146" spans="1:16" x14ac:dyDescent="0.25">
      <c r="A146" s="121" t="s">
        <v>42</v>
      </c>
      <c r="B146" s="121"/>
      <c r="C146" s="121"/>
      <c r="D146" s="121" t="s">
        <v>43</v>
      </c>
      <c r="E146" s="121"/>
      <c r="F146" s="121"/>
      <c r="G146" s="121"/>
      <c r="H146" s="121" t="s">
        <v>44</v>
      </c>
      <c r="I146" s="121"/>
      <c r="J146" s="121"/>
      <c r="K146" s="121"/>
    </row>
    <row r="147" spans="1:16" x14ac:dyDescent="0.25">
      <c r="A147" s="103">
        <v>1</v>
      </c>
      <c r="B147" s="103"/>
      <c r="C147" s="103"/>
      <c r="D147" s="103">
        <v>2</v>
      </c>
      <c r="E147" s="103"/>
      <c r="F147" s="103"/>
      <c r="G147" s="103"/>
      <c r="H147" s="103">
        <v>3</v>
      </c>
      <c r="I147" s="103"/>
      <c r="J147" s="103"/>
      <c r="K147" s="103"/>
    </row>
    <row r="148" spans="1:16" ht="325.5" customHeight="1" x14ac:dyDescent="0.25">
      <c r="A148" s="199" t="s">
        <v>102</v>
      </c>
      <c r="B148" s="200"/>
      <c r="C148" s="201"/>
      <c r="D148" s="205" t="s">
        <v>115</v>
      </c>
      <c r="E148" s="206"/>
      <c r="F148" s="206"/>
      <c r="G148" s="207"/>
      <c r="H148" s="191" t="s">
        <v>116</v>
      </c>
      <c r="I148" s="192"/>
      <c r="J148" s="192"/>
      <c r="K148" s="193"/>
    </row>
    <row r="149" spans="1:16" ht="13.9" hidden="1" x14ac:dyDescent="0.25">
      <c r="A149" s="174"/>
      <c r="B149" s="158"/>
      <c r="C149" s="175"/>
      <c r="D149" s="174"/>
      <c r="E149" s="158"/>
      <c r="F149" s="158"/>
      <c r="G149" s="175"/>
      <c r="H149" s="174"/>
      <c r="I149" s="158"/>
      <c r="J149" s="158"/>
      <c r="K149" s="175"/>
    </row>
    <row r="150" spans="1:16" ht="13.9" hidden="1" x14ac:dyDescent="0.25"/>
    <row r="151" spans="1:16" ht="13.9" hidden="1" x14ac:dyDescent="0.25"/>
    <row r="152" spans="1:16" ht="13.9" hidden="1" x14ac:dyDescent="0.25">
      <c r="A152" s="164" t="s">
        <v>45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3.9" hidden="1" x14ac:dyDescent="0.25">
      <c r="A153" s="164" t="s">
        <v>6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3.9" hidden="1" x14ac:dyDescent="0.25"/>
    <row r="155" spans="1:16" s="71" customFormat="1" ht="13.9" hidden="1" x14ac:dyDescent="0.25">
      <c r="A155" s="71" t="s">
        <v>46</v>
      </c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72"/>
      <c r="N155" s="72" t="s">
        <v>9</v>
      </c>
      <c r="O155" s="123"/>
      <c r="P155" s="123"/>
    </row>
    <row r="156" spans="1:16" s="71" customFormat="1" ht="13.9" hidden="1" x14ac:dyDescent="0.2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72"/>
      <c r="N156" s="72" t="s">
        <v>10</v>
      </c>
      <c r="O156" s="123"/>
      <c r="P156" s="123"/>
    </row>
    <row r="157" spans="1:16" s="71" customFormat="1" ht="13.9" hidden="1" x14ac:dyDescent="0.25">
      <c r="A157" s="71" t="s">
        <v>47</v>
      </c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72" t="s">
        <v>11</v>
      </c>
      <c r="O157" s="123"/>
      <c r="P157" s="123"/>
    </row>
    <row r="158" spans="1:16" s="71" customFormat="1" ht="13.9" hidden="1" x14ac:dyDescent="0.2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73"/>
    </row>
    <row r="159" spans="1:16" s="71" customFormat="1" ht="13.9" hidden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1:16" s="71" customFormat="1" ht="13.9" hidden="1" x14ac:dyDescent="0.25">
      <c r="A160" s="71" t="s">
        <v>48</v>
      </c>
    </row>
    <row r="161" spans="1:16" s="71" customFormat="1" ht="13.9" hidden="1" x14ac:dyDescent="0.25"/>
    <row r="162" spans="1:16" s="71" customFormat="1" ht="13.9" hidden="1" x14ac:dyDescent="0.25">
      <c r="A162" s="71" t="s">
        <v>49</v>
      </c>
    </row>
    <row r="163" spans="1:16" s="75" customFormat="1" ht="13.9" hidden="1" x14ac:dyDescent="0.25"/>
    <row r="164" spans="1:16" s="75" customFormat="1" ht="67.5" hidden="1" customHeight="1" x14ac:dyDescent="0.25">
      <c r="A164" s="126" t="s">
        <v>15</v>
      </c>
      <c r="B164" s="126"/>
      <c r="C164" s="139" t="s">
        <v>50</v>
      </c>
      <c r="D164" s="140"/>
      <c r="E164" s="141"/>
      <c r="F164" s="126" t="s">
        <v>51</v>
      </c>
      <c r="G164" s="126"/>
      <c r="H164" s="126" t="s">
        <v>52</v>
      </c>
      <c r="I164" s="126"/>
      <c r="J164" s="126"/>
      <c r="K164" s="126"/>
      <c r="L164" s="126"/>
      <c r="M164" s="126" t="s">
        <v>53</v>
      </c>
      <c r="N164" s="126"/>
      <c r="O164" s="126"/>
      <c r="P164" s="126"/>
    </row>
    <row r="165" spans="1:16" s="75" customFormat="1" ht="24.75" hidden="1" customHeight="1" x14ac:dyDescent="0.25">
      <c r="A165" s="126"/>
      <c r="B165" s="126"/>
      <c r="C165" s="126" t="s">
        <v>16</v>
      </c>
      <c r="D165" s="126" t="s">
        <v>16</v>
      </c>
      <c r="E165" s="126" t="s">
        <v>16</v>
      </c>
      <c r="F165" s="126" t="s">
        <v>16</v>
      </c>
      <c r="G165" s="126" t="s">
        <v>16</v>
      </c>
      <c r="H165" s="126" t="s">
        <v>22</v>
      </c>
      <c r="I165" s="126"/>
      <c r="J165" s="126" t="s">
        <v>19</v>
      </c>
      <c r="K165" s="126"/>
      <c r="L165" s="126"/>
      <c r="M165" s="142" t="s">
        <v>23</v>
      </c>
      <c r="N165" s="142" t="s">
        <v>24</v>
      </c>
      <c r="O165" s="132" t="s">
        <v>25</v>
      </c>
      <c r="P165" s="133"/>
    </row>
    <row r="166" spans="1:16" s="75" customFormat="1" ht="26.25" hidden="1" customHeight="1" x14ac:dyDescent="0.25">
      <c r="A166" s="126"/>
      <c r="B166" s="126"/>
      <c r="C166" s="126"/>
      <c r="D166" s="126"/>
      <c r="E166" s="126"/>
      <c r="F166" s="126"/>
      <c r="G166" s="126"/>
      <c r="H166" s="126"/>
      <c r="I166" s="126"/>
      <c r="J166" s="136" t="s">
        <v>21</v>
      </c>
      <c r="K166" s="137"/>
      <c r="L166" s="76" t="s">
        <v>20</v>
      </c>
      <c r="M166" s="143"/>
      <c r="N166" s="143"/>
      <c r="O166" s="134"/>
      <c r="P166" s="135"/>
    </row>
    <row r="167" spans="1:16" s="75" customFormat="1" ht="13.9" hidden="1" x14ac:dyDescent="0.25">
      <c r="A167" s="209">
        <v>1</v>
      </c>
      <c r="B167" s="209"/>
      <c r="C167" s="77">
        <v>2</v>
      </c>
      <c r="D167" s="77">
        <v>3</v>
      </c>
      <c r="E167" s="77">
        <v>4</v>
      </c>
      <c r="F167" s="77">
        <v>5</v>
      </c>
      <c r="G167" s="77">
        <v>6</v>
      </c>
      <c r="H167" s="209">
        <v>7</v>
      </c>
      <c r="I167" s="209"/>
      <c r="J167" s="194">
        <v>8</v>
      </c>
      <c r="K167" s="195"/>
      <c r="L167" s="77">
        <v>9</v>
      </c>
      <c r="M167" s="77">
        <v>10</v>
      </c>
      <c r="N167" s="77">
        <v>11</v>
      </c>
      <c r="O167" s="208">
        <v>12</v>
      </c>
      <c r="P167" s="208"/>
    </row>
    <row r="168" spans="1:16" s="75" customFormat="1" ht="13.9" hidden="1" x14ac:dyDescent="0.25">
      <c r="A168" s="127"/>
      <c r="B168" s="128"/>
      <c r="C168" s="78"/>
      <c r="D168" s="78"/>
      <c r="E168" s="78"/>
      <c r="F168" s="78"/>
      <c r="G168" s="78"/>
      <c r="H168" s="127"/>
      <c r="I168" s="128"/>
      <c r="J168" s="127"/>
      <c r="K168" s="128"/>
      <c r="L168" s="78"/>
      <c r="M168" s="78"/>
      <c r="N168" s="78"/>
      <c r="O168" s="127"/>
      <c r="P168" s="128"/>
    </row>
    <row r="169" spans="1:16" s="75" customFormat="1" ht="13.9" hidden="1" x14ac:dyDescent="0.25">
      <c r="A169" s="127"/>
      <c r="B169" s="128"/>
      <c r="C169" s="78"/>
      <c r="D169" s="78"/>
      <c r="E169" s="78"/>
      <c r="F169" s="78"/>
      <c r="G169" s="78"/>
      <c r="H169" s="127"/>
      <c r="I169" s="128"/>
      <c r="J169" s="127"/>
      <c r="K169" s="128"/>
      <c r="L169" s="78"/>
      <c r="M169" s="78"/>
      <c r="N169" s="78"/>
      <c r="O169" s="127"/>
      <c r="P169" s="128"/>
    </row>
    <row r="170" spans="1:16" s="75" customFormat="1" ht="13.9" hidden="1" x14ac:dyDescent="0.25">
      <c r="A170" s="127"/>
      <c r="B170" s="128"/>
      <c r="C170" s="78"/>
      <c r="D170" s="78"/>
      <c r="E170" s="78"/>
      <c r="F170" s="78"/>
      <c r="G170" s="78"/>
      <c r="H170" s="127"/>
      <c r="I170" s="128"/>
      <c r="J170" s="127"/>
      <c r="K170" s="128"/>
      <c r="L170" s="78"/>
      <c r="M170" s="78"/>
      <c r="N170" s="78"/>
      <c r="O170" s="127"/>
      <c r="P170" s="128"/>
    </row>
    <row r="171" spans="1:16" s="75" customFormat="1" ht="13.9" hidden="1" x14ac:dyDescent="0.25">
      <c r="A171" s="127"/>
      <c r="B171" s="128"/>
      <c r="C171" s="78"/>
      <c r="D171" s="78"/>
      <c r="E171" s="78"/>
      <c r="F171" s="78"/>
      <c r="G171" s="78"/>
      <c r="H171" s="127"/>
      <c r="I171" s="128"/>
      <c r="J171" s="127"/>
      <c r="K171" s="128"/>
      <c r="L171" s="78"/>
      <c r="M171" s="78"/>
      <c r="N171" s="78"/>
      <c r="O171" s="127"/>
      <c r="P171" s="128"/>
    </row>
    <row r="172" spans="1:16" s="75" customFormat="1" ht="13.9" hidden="1" x14ac:dyDescent="0.25">
      <c r="A172" s="127"/>
      <c r="B172" s="128"/>
      <c r="C172" s="78"/>
      <c r="D172" s="78"/>
      <c r="E172" s="78"/>
      <c r="F172" s="78"/>
      <c r="G172" s="78"/>
      <c r="H172" s="127"/>
      <c r="I172" s="128"/>
      <c r="J172" s="127"/>
      <c r="K172" s="128"/>
      <c r="L172" s="78"/>
      <c r="M172" s="78"/>
      <c r="N172" s="78"/>
      <c r="O172" s="127"/>
      <c r="P172" s="128"/>
    </row>
    <row r="173" spans="1:16" s="75" customFormat="1" ht="13.9" hidden="1" x14ac:dyDescent="0.25">
      <c r="A173" s="127"/>
      <c r="B173" s="128"/>
      <c r="C173" s="78"/>
      <c r="D173" s="78"/>
      <c r="E173" s="78"/>
      <c r="F173" s="78"/>
      <c r="G173" s="78"/>
      <c r="H173" s="127"/>
      <c r="I173" s="128"/>
      <c r="J173" s="127"/>
      <c r="K173" s="128"/>
      <c r="L173" s="78"/>
      <c r="M173" s="78"/>
      <c r="N173" s="78"/>
      <c r="O173" s="127"/>
      <c r="P173" s="128"/>
    </row>
    <row r="174" spans="1:16" s="75" customFormat="1" ht="13.9" hidden="1" x14ac:dyDescent="0.25">
      <c r="A174" s="127"/>
      <c r="B174" s="128"/>
      <c r="C174" s="78"/>
      <c r="D174" s="78"/>
      <c r="E174" s="78"/>
      <c r="F174" s="78"/>
      <c r="G174" s="78"/>
      <c r="H174" s="127"/>
      <c r="I174" s="128"/>
      <c r="J174" s="127"/>
      <c r="K174" s="128"/>
      <c r="L174" s="78"/>
      <c r="M174" s="78"/>
      <c r="N174" s="78"/>
      <c r="O174" s="127"/>
      <c r="P174" s="128"/>
    </row>
    <row r="175" spans="1:16" s="75" customFormat="1" ht="13.9" hidden="1" x14ac:dyDescent="0.25">
      <c r="A175" s="127"/>
      <c r="B175" s="128"/>
      <c r="C175" s="78"/>
      <c r="D175" s="78"/>
      <c r="E175" s="78"/>
      <c r="F175" s="78"/>
      <c r="G175" s="78"/>
      <c r="H175" s="127"/>
      <c r="I175" s="128"/>
      <c r="J175" s="127"/>
      <c r="K175" s="128"/>
      <c r="L175" s="78"/>
      <c r="M175" s="78"/>
      <c r="N175" s="78"/>
      <c r="O175" s="127"/>
      <c r="P175" s="128"/>
    </row>
    <row r="176" spans="1:16" s="75" customFormat="1" ht="13.9" hidden="1" x14ac:dyDescent="0.25"/>
    <row r="177" spans="1:16" s="71" customFormat="1" ht="13.9" hidden="1" x14ac:dyDescent="0.25">
      <c r="A177" s="71" t="s">
        <v>54</v>
      </c>
    </row>
    <row r="178" spans="1:16" s="71" customFormat="1" ht="13.9" hidden="1" x14ac:dyDescent="0.25">
      <c r="A178" s="71" t="s">
        <v>26</v>
      </c>
      <c r="D178" s="123"/>
    </row>
    <row r="179" spans="1:16" s="71" customFormat="1" ht="13.9" hidden="1" x14ac:dyDescent="0.25">
      <c r="D179" s="123"/>
    </row>
    <row r="180" spans="1:16" s="71" customFormat="1" ht="13.9" hidden="1" x14ac:dyDescent="0.25"/>
    <row r="181" spans="1:16" s="71" customFormat="1" ht="13.9" hidden="1" x14ac:dyDescent="0.25">
      <c r="A181" s="71" t="s">
        <v>55</v>
      </c>
    </row>
    <row r="182" spans="1:16" s="71" customFormat="1" ht="13.9" hidden="1" x14ac:dyDescent="0.25"/>
    <row r="183" spans="1:16" s="71" customFormat="1" ht="39.75" hidden="1" customHeight="1" x14ac:dyDescent="0.25">
      <c r="A183" s="126" t="s">
        <v>15</v>
      </c>
      <c r="B183" s="126" t="s">
        <v>50</v>
      </c>
      <c r="C183" s="126"/>
      <c r="D183" s="126"/>
      <c r="E183" s="139" t="s">
        <v>58</v>
      </c>
      <c r="F183" s="140"/>
      <c r="G183" s="141"/>
      <c r="H183" s="126" t="s">
        <v>56</v>
      </c>
      <c r="I183" s="126"/>
      <c r="J183" s="126"/>
      <c r="K183" s="126" t="s">
        <v>57</v>
      </c>
      <c r="L183" s="126"/>
      <c r="M183" s="126"/>
      <c r="N183" s="122"/>
      <c r="O183" s="122"/>
      <c r="P183" s="122"/>
    </row>
    <row r="184" spans="1:16" s="71" customFormat="1" ht="42" hidden="1" customHeight="1" x14ac:dyDescent="0.25">
      <c r="A184" s="126"/>
      <c r="B184" s="126" t="s">
        <v>16</v>
      </c>
      <c r="C184" s="126" t="s">
        <v>16</v>
      </c>
      <c r="D184" s="126" t="s">
        <v>16</v>
      </c>
      <c r="E184" s="141" t="s">
        <v>16</v>
      </c>
      <c r="F184" s="126" t="s">
        <v>16</v>
      </c>
      <c r="G184" s="126" t="s">
        <v>16</v>
      </c>
      <c r="H184" s="126" t="s">
        <v>22</v>
      </c>
      <c r="I184" s="126" t="s">
        <v>19</v>
      </c>
      <c r="J184" s="126"/>
      <c r="K184" s="126" t="s">
        <v>23</v>
      </c>
      <c r="L184" s="126" t="s">
        <v>24</v>
      </c>
      <c r="M184" s="126" t="s">
        <v>25</v>
      </c>
      <c r="N184" s="122"/>
      <c r="O184" s="122"/>
      <c r="P184" s="122"/>
    </row>
    <row r="185" spans="1:16" s="71" customFormat="1" ht="27.75" hidden="1" customHeight="1" x14ac:dyDescent="0.25">
      <c r="A185" s="126"/>
      <c r="B185" s="126"/>
      <c r="C185" s="126"/>
      <c r="D185" s="126"/>
      <c r="E185" s="141"/>
      <c r="F185" s="126"/>
      <c r="G185" s="126"/>
      <c r="H185" s="126"/>
      <c r="I185" s="79" t="s">
        <v>29</v>
      </c>
      <c r="J185" s="76" t="s">
        <v>20</v>
      </c>
      <c r="K185" s="126"/>
      <c r="L185" s="126"/>
      <c r="M185" s="126"/>
      <c r="N185" s="122"/>
      <c r="O185" s="122"/>
      <c r="P185" s="122"/>
    </row>
    <row r="186" spans="1:16" s="71" customFormat="1" ht="13.9" hidden="1" x14ac:dyDescent="0.25">
      <c r="A186" s="80">
        <v>1</v>
      </c>
      <c r="B186" s="80">
        <v>2</v>
      </c>
      <c r="C186" s="80">
        <v>3</v>
      </c>
      <c r="D186" s="80">
        <v>4</v>
      </c>
      <c r="E186" s="77">
        <v>4</v>
      </c>
      <c r="F186" s="77">
        <v>5</v>
      </c>
      <c r="G186" s="77">
        <v>6</v>
      </c>
      <c r="H186" s="77">
        <v>7</v>
      </c>
      <c r="I186" s="77">
        <v>8</v>
      </c>
      <c r="J186" s="77">
        <v>9</v>
      </c>
      <c r="K186" s="77">
        <v>10</v>
      </c>
      <c r="L186" s="77">
        <v>11</v>
      </c>
      <c r="M186" s="77">
        <v>12</v>
      </c>
      <c r="N186" s="81"/>
      <c r="O186" s="82"/>
      <c r="P186" s="82"/>
    </row>
    <row r="187" spans="1:16" s="71" customFormat="1" ht="13.9" hidden="1" x14ac:dyDescent="0.25">
      <c r="A187" s="83"/>
      <c r="B187" s="83"/>
      <c r="C187" s="78"/>
      <c r="D187" s="78"/>
      <c r="E187" s="78"/>
      <c r="F187" s="78"/>
      <c r="G187" s="78"/>
      <c r="H187" s="83"/>
      <c r="I187" s="83"/>
      <c r="J187" s="78"/>
      <c r="K187" s="78"/>
      <c r="L187" s="78"/>
      <c r="M187" s="78"/>
      <c r="N187" s="84"/>
      <c r="O187" s="73"/>
      <c r="P187" s="73"/>
    </row>
    <row r="188" spans="1:16" s="71" customFormat="1" ht="13.9" hidden="1" x14ac:dyDescent="0.25">
      <c r="A188" s="83"/>
      <c r="B188" s="83"/>
      <c r="C188" s="78"/>
      <c r="D188" s="78"/>
      <c r="E188" s="78"/>
      <c r="F188" s="78"/>
      <c r="G188" s="78"/>
      <c r="H188" s="83"/>
      <c r="I188" s="83"/>
      <c r="J188" s="78"/>
      <c r="K188" s="78"/>
      <c r="L188" s="78"/>
      <c r="M188" s="78"/>
      <c r="N188" s="84"/>
      <c r="O188" s="73"/>
      <c r="P188" s="73"/>
    </row>
    <row r="189" spans="1:16" s="71" customFormat="1" ht="13.9" hidden="1" x14ac:dyDescent="0.25">
      <c r="A189" s="83"/>
      <c r="B189" s="83"/>
      <c r="C189" s="78"/>
      <c r="D189" s="78"/>
      <c r="E189" s="78"/>
      <c r="F189" s="78"/>
      <c r="G189" s="78"/>
      <c r="H189" s="83"/>
      <c r="I189" s="83"/>
      <c r="J189" s="78"/>
      <c r="K189" s="78"/>
      <c r="L189" s="78"/>
      <c r="M189" s="78"/>
      <c r="N189" s="84"/>
      <c r="O189" s="73"/>
      <c r="P189" s="73"/>
    </row>
    <row r="190" spans="1:16" s="71" customFormat="1" ht="13.9" hidden="1" x14ac:dyDescent="0.25">
      <c r="A190" s="83"/>
      <c r="B190" s="83"/>
      <c r="C190" s="78"/>
      <c r="D190" s="78"/>
      <c r="E190" s="78"/>
      <c r="F190" s="78"/>
      <c r="G190" s="78"/>
      <c r="H190" s="83"/>
      <c r="I190" s="83"/>
      <c r="J190" s="78"/>
      <c r="K190" s="78"/>
      <c r="L190" s="78"/>
      <c r="M190" s="78"/>
      <c r="N190" s="84"/>
      <c r="O190" s="73"/>
      <c r="P190" s="73"/>
    </row>
    <row r="191" spans="1:16" s="71" customFormat="1" ht="13.9" hidden="1" x14ac:dyDescent="0.25">
      <c r="A191" s="83"/>
      <c r="B191" s="83"/>
      <c r="C191" s="78"/>
      <c r="D191" s="78"/>
      <c r="E191" s="78"/>
      <c r="F191" s="78"/>
      <c r="G191" s="78"/>
      <c r="H191" s="83"/>
      <c r="I191" s="83"/>
      <c r="J191" s="78"/>
      <c r="K191" s="78"/>
      <c r="L191" s="78"/>
      <c r="M191" s="78"/>
      <c r="N191" s="84"/>
      <c r="O191" s="73"/>
      <c r="P191" s="73"/>
    </row>
    <row r="192" spans="1:16" s="71" customFormat="1" ht="13.9" hidden="1" x14ac:dyDescent="0.25">
      <c r="A192" s="83"/>
      <c r="B192" s="83"/>
      <c r="C192" s="78"/>
      <c r="D192" s="78"/>
      <c r="E192" s="78"/>
      <c r="F192" s="78"/>
      <c r="G192" s="78"/>
      <c r="H192" s="83"/>
      <c r="I192" s="83"/>
      <c r="J192" s="78"/>
      <c r="K192" s="78"/>
      <c r="L192" s="78"/>
      <c r="M192" s="78"/>
      <c r="N192" s="84"/>
      <c r="O192" s="73"/>
      <c r="P192" s="73"/>
    </row>
    <row r="193" spans="1:16" s="71" customFormat="1" ht="13.9" hidden="1" x14ac:dyDescent="0.25">
      <c r="A193" s="83"/>
      <c r="B193" s="83"/>
      <c r="C193" s="78"/>
      <c r="D193" s="78"/>
      <c r="E193" s="78"/>
      <c r="F193" s="78"/>
      <c r="G193" s="78"/>
      <c r="H193" s="83"/>
      <c r="I193" s="83"/>
      <c r="J193" s="78"/>
      <c r="K193" s="78"/>
      <c r="L193" s="78"/>
      <c r="M193" s="78"/>
      <c r="N193" s="84"/>
      <c r="O193" s="73"/>
      <c r="P193" s="73"/>
    </row>
    <row r="194" spans="1:16" s="71" customFormat="1" ht="13.9" hidden="1" x14ac:dyDescent="0.25">
      <c r="A194" s="83"/>
      <c r="B194" s="83"/>
      <c r="C194" s="78"/>
      <c r="D194" s="78"/>
      <c r="E194" s="78"/>
      <c r="F194" s="78"/>
      <c r="G194" s="78"/>
      <c r="H194" s="83"/>
      <c r="I194" s="83"/>
      <c r="J194" s="78"/>
      <c r="K194" s="78"/>
      <c r="L194" s="78"/>
      <c r="M194" s="78"/>
      <c r="N194" s="84"/>
      <c r="O194" s="73"/>
      <c r="P194" s="73"/>
    </row>
    <row r="195" spans="1:16" s="71" customFormat="1" ht="13.9" hidden="1" x14ac:dyDescent="0.25"/>
    <row r="196" spans="1:16" s="71" customFormat="1" ht="13.9" hidden="1" x14ac:dyDescent="0.25">
      <c r="A196" s="71" t="s">
        <v>59</v>
      </c>
    </row>
    <row r="197" spans="1:16" s="71" customFormat="1" ht="13.9" hidden="1" x14ac:dyDescent="0.25">
      <c r="A197" s="71" t="s">
        <v>26</v>
      </c>
      <c r="D197" s="123"/>
    </row>
    <row r="198" spans="1:16" s="71" customFormat="1" ht="13.9" hidden="1" x14ac:dyDescent="0.25">
      <c r="D198" s="123"/>
    </row>
    <row r="199" spans="1:16" s="71" customFormat="1" ht="13.9" hidden="1" x14ac:dyDescent="0.25">
      <c r="A199" s="85" t="s">
        <v>30</v>
      </c>
    </row>
    <row r="200" spans="1:16" s="71" customFormat="1" ht="13.9" hidden="1" x14ac:dyDescent="0.25">
      <c r="A200" s="71" t="s">
        <v>31</v>
      </c>
    </row>
    <row r="201" spans="1:16" s="71" customFormat="1" ht="13.9" hidden="1" x14ac:dyDescent="0.25">
      <c r="A201" s="71" t="s">
        <v>32</v>
      </c>
    </row>
    <row r="202" spans="1:16" s="75" customFormat="1" ht="13.9" hidden="1" x14ac:dyDescent="0.25"/>
    <row r="203" spans="1:16" s="75" customFormat="1" ht="13.9" hidden="1" x14ac:dyDescent="0.25"/>
    <row r="204" spans="1:16" s="75" customFormat="1" x14ac:dyDescent="0.25"/>
    <row r="205" spans="1:16" s="75" customFormat="1" x14ac:dyDescent="0.25">
      <c r="A205" s="164" t="s">
        <v>185</v>
      </c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s="75" customForma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s="75" customFormat="1" x14ac:dyDescent="0.25">
      <c r="A207" s="86" t="s">
        <v>110</v>
      </c>
      <c r="B207" s="37"/>
      <c r="C207" s="37"/>
      <c r="D207" s="37"/>
      <c r="E207" s="37"/>
      <c r="F207" s="37"/>
      <c r="G207" s="37"/>
      <c r="H207" s="36"/>
      <c r="I207" s="150"/>
      <c r="J207" s="150"/>
      <c r="K207" s="150"/>
      <c r="L207" s="150"/>
      <c r="M207" s="150"/>
      <c r="N207" s="150"/>
      <c r="O207" s="150"/>
      <c r="P207" s="37"/>
    </row>
    <row r="208" spans="1:16" s="75" customFormat="1" ht="92.25" customHeight="1" x14ac:dyDescent="0.25">
      <c r="A208" s="124" t="s">
        <v>117</v>
      </c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37"/>
    </row>
    <row r="209" spans="1:16" s="75" customFormat="1" ht="8.25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75" customFormat="1" x14ac:dyDescent="0.25">
      <c r="A210" s="86" t="s">
        <v>60</v>
      </c>
      <c r="B210" s="37"/>
      <c r="C210" s="37"/>
      <c r="D210" s="37"/>
      <c r="E210" s="37"/>
      <c r="F210" s="37"/>
      <c r="G210" s="37"/>
      <c r="H210" s="37"/>
      <c r="I210" s="37"/>
      <c r="J210" s="150"/>
      <c r="K210" s="150"/>
      <c r="L210" s="150"/>
      <c r="M210" s="150"/>
      <c r="N210" s="150"/>
      <c r="O210" s="150"/>
      <c r="P210" s="37"/>
    </row>
    <row r="211" spans="1:16" s="75" customFormat="1" ht="48" customHeight="1" x14ac:dyDescent="0.25">
      <c r="A211" s="124" t="s">
        <v>118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37"/>
    </row>
    <row r="212" spans="1:16" s="75" customForma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71" customFormat="1" x14ac:dyDescent="0.25">
      <c r="A213" s="71" t="s">
        <v>181</v>
      </c>
    </row>
    <row r="214" spans="1:16" s="71" customFormat="1" x14ac:dyDescent="0.25"/>
    <row r="215" spans="1:16" s="71" customFormat="1" ht="46.5" customHeight="1" x14ac:dyDescent="0.25">
      <c r="A215" s="123" t="s">
        <v>61</v>
      </c>
      <c r="B215" s="123"/>
      <c r="C215" s="123"/>
      <c r="D215" s="123" t="s">
        <v>62</v>
      </c>
      <c r="E215" s="123"/>
      <c r="F215" s="123"/>
      <c r="G215" s="123"/>
      <c r="H215" s="181" t="s">
        <v>107</v>
      </c>
      <c r="I215" s="181"/>
      <c r="J215" s="181"/>
      <c r="K215" s="181"/>
      <c r="L215" s="181"/>
      <c r="M215" s="181"/>
    </row>
    <row r="216" spans="1:16" s="71" customFormat="1" x14ac:dyDescent="0.25">
      <c r="A216" s="129">
        <v>1</v>
      </c>
      <c r="B216" s="129"/>
      <c r="C216" s="129"/>
      <c r="D216" s="129">
        <v>2</v>
      </c>
      <c r="E216" s="129"/>
      <c r="F216" s="129"/>
      <c r="G216" s="129"/>
      <c r="H216" s="129">
        <v>3</v>
      </c>
      <c r="I216" s="129"/>
      <c r="J216" s="129"/>
      <c r="K216" s="129"/>
      <c r="L216" s="129"/>
      <c r="M216" s="129"/>
    </row>
    <row r="217" spans="1:16" s="71" customFormat="1" x14ac:dyDescent="0.25">
      <c r="A217" s="144" t="s">
        <v>119</v>
      </c>
      <c r="B217" s="138"/>
      <c r="C217" s="145"/>
      <c r="D217" s="146" t="s">
        <v>120</v>
      </c>
      <c r="E217" s="147"/>
      <c r="F217" s="147"/>
      <c r="G217" s="148"/>
      <c r="H217" s="123" t="s">
        <v>101</v>
      </c>
      <c r="I217" s="123"/>
      <c r="J217" s="123"/>
      <c r="K217" s="123"/>
      <c r="L217" s="123"/>
      <c r="M217" s="123"/>
    </row>
    <row r="218" spans="1:16" s="71" customFormat="1" ht="13.9" hidden="1" x14ac:dyDescent="0.25">
      <c r="A218" s="127"/>
      <c r="B218" s="149"/>
      <c r="C218" s="128"/>
      <c r="D218" s="127"/>
      <c r="E218" s="149"/>
      <c r="F218" s="149"/>
      <c r="G218" s="128"/>
      <c r="H218" s="123"/>
      <c r="I218" s="123"/>
      <c r="J218" s="123"/>
      <c r="K218" s="123"/>
      <c r="L218" s="123"/>
      <c r="M218" s="123"/>
    </row>
    <row r="219" spans="1:16" s="75" customFormat="1" x14ac:dyDescent="0.25"/>
    <row r="220" spans="1:16" s="75" customFormat="1" x14ac:dyDescent="0.25"/>
    <row r="221" spans="1:16" ht="63" customHeight="1" x14ac:dyDescent="0.25">
      <c r="A221" s="32" t="s">
        <v>63</v>
      </c>
      <c r="G221" s="182" t="s">
        <v>113</v>
      </c>
      <c r="H221" s="182"/>
      <c r="I221" s="182"/>
      <c r="J221" s="182"/>
      <c r="K221" s="182"/>
      <c r="L221" s="182"/>
      <c r="M221" s="182"/>
      <c r="N221" s="182"/>
      <c r="O221" s="182"/>
    </row>
    <row r="222" spans="1:16" x14ac:dyDescent="0.25">
      <c r="A222" s="32" t="s">
        <v>64</v>
      </c>
      <c r="H222" s="150" t="s">
        <v>103</v>
      </c>
      <c r="I222" s="150"/>
      <c r="J222" s="150"/>
      <c r="K222" s="150"/>
      <c r="L222" s="150"/>
      <c r="M222" s="150"/>
      <c r="N222" s="150"/>
      <c r="O222" s="150"/>
    </row>
    <row r="223" spans="1:16" ht="28.5" customHeight="1" x14ac:dyDescent="0.25">
      <c r="A223" s="32" t="s">
        <v>65</v>
      </c>
      <c r="G223" s="183" t="s">
        <v>114</v>
      </c>
      <c r="H223" s="184"/>
      <c r="I223" s="184"/>
      <c r="J223" s="184"/>
      <c r="K223" s="184"/>
      <c r="L223" s="184"/>
      <c r="M223" s="184"/>
      <c r="N223" s="184"/>
      <c r="O223" s="184"/>
    </row>
    <row r="224" spans="1:16" ht="17.25" customHeight="1" x14ac:dyDescent="0.25">
      <c r="A224" s="32" t="s">
        <v>121</v>
      </c>
      <c r="G224" s="87"/>
      <c r="H224" s="88"/>
      <c r="I224" s="88"/>
      <c r="J224" s="88"/>
      <c r="K224" s="88"/>
      <c r="L224" s="88"/>
      <c r="M224" s="88"/>
      <c r="N224" s="88"/>
      <c r="O224" s="88"/>
    </row>
    <row r="225" spans="1:18" ht="17.25" customHeight="1" x14ac:dyDescent="0.25">
      <c r="G225" s="87"/>
      <c r="H225" s="88"/>
      <c r="I225" s="88"/>
      <c r="J225" s="88"/>
      <c r="K225" s="88"/>
      <c r="L225" s="88"/>
      <c r="M225" s="88"/>
      <c r="N225" s="88"/>
      <c r="O225" s="88"/>
    </row>
    <row r="226" spans="1:18" x14ac:dyDescent="0.25">
      <c r="A226" s="32" t="s">
        <v>66</v>
      </c>
      <c r="G226" s="150"/>
      <c r="H226" s="158"/>
      <c r="I226" s="158"/>
      <c r="J226" s="158"/>
      <c r="K226" s="158"/>
      <c r="L226" s="158"/>
      <c r="M226" s="158"/>
      <c r="N226" s="158"/>
      <c r="O226" s="158"/>
    </row>
    <row r="227" spans="1:18" x14ac:dyDescent="0.2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</row>
    <row r="229" spans="1:18" x14ac:dyDescent="0.25">
      <c r="A229" s="32" t="s">
        <v>133</v>
      </c>
      <c r="G229" s="150"/>
      <c r="H229" s="150"/>
      <c r="I229" s="150"/>
      <c r="J229" s="150"/>
      <c r="K229" s="150"/>
      <c r="L229" s="150"/>
      <c r="M229" s="150"/>
      <c r="N229" s="150"/>
      <c r="O229" s="150"/>
    </row>
    <row r="230" spans="1:18" x14ac:dyDescent="0.2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</row>
    <row r="231" spans="1:18" ht="13.9" hidden="1" x14ac:dyDescent="0.25"/>
    <row r="232" spans="1:18" ht="13.9" hidden="1" x14ac:dyDescent="0.25"/>
    <row r="233" spans="1:18" ht="12.6" hidden="1" customHeight="1" x14ac:dyDescent="0.25"/>
    <row r="234" spans="1:18" s="89" customFormat="1" ht="11.25" customHeight="1" x14ac:dyDescent="0.2">
      <c r="A234" s="120" t="s">
        <v>134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1:18" s="89" customFormat="1" ht="24.75" customHeight="1" x14ac:dyDescent="0.2">
      <c r="A235" s="130" t="s">
        <v>135</v>
      </c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</row>
    <row r="236" spans="1:18" s="89" customFormat="1" ht="38.25" customHeight="1" x14ac:dyDescent="0.2">
      <c r="A236" s="131" t="s">
        <v>182</v>
      </c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</row>
    <row r="237" spans="1:18" s="89" customFormat="1" ht="12" x14ac:dyDescent="0.2">
      <c r="A237" s="89" t="s">
        <v>136</v>
      </c>
    </row>
    <row r="238" spans="1:18" s="89" customFormat="1" ht="12" x14ac:dyDescent="0.2">
      <c r="A238" s="89" t="s">
        <v>137</v>
      </c>
    </row>
    <row r="239" spans="1:18" s="89" customFormat="1" ht="29.25" customHeight="1" x14ac:dyDescent="0.2">
      <c r="A239" s="131" t="s">
        <v>138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</row>
    <row r="240" spans="1:18" s="89" customFormat="1" ht="29.25" customHeight="1" x14ac:dyDescent="0.2">
      <c r="A240" s="131" t="s">
        <v>139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</row>
    <row r="241" spans="1:18" s="89" customFormat="1" ht="12" x14ac:dyDescent="0.2">
      <c r="A241" s="89" t="s">
        <v>140</v>
      </c>
    </row>
    <row r="242" spans="1:18" s="89" customFormat="1" ht="75" customHeight="1" x14ac:dyDescent="0.2">
      <c r="A242" s="131" t="s">
        <v>183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</row>
  </sheetData>
  <mergeCells count="377">
    <mergeCell ref="H169:I169"/>
    <mergeCell ref="A149:C149"/>
    <mergeCell ref="D148:G148"/>
    <mergeCell ref="I114:J114"/>
    <mergeCell ref="O114:O115"/>
    <mergeCell ref="P114:P115"/>
    <mergeCell ref="M114:M115"/>
    <mergeCell ref="N114:N115"/>
    <mergeCell ref="A169:B169"/>
    <mergeCell ref="O167:P167"/>
    <mergeCell ref="O169:P169"/>
    <mergeCell ref="A167:B167"/>
    <mergeCell ref="H167:I167"/>
    <mergeCell ref="G114:G115"/>
    <mergeCell ref="C114:C115"/>
    <mergeCell ref="B129:D129"/>
    <mergeCell ref="G129:M129"/>
    <mergeCell ref="A140:M140"/>
    <mergeCell ref="A136:P136"/>
    <mergeCell ref="B130:D130"/>
    <mergeCell ref="K114:K115"/>
    <mergeCell ref="C47:E47"/>
    <mergeCell ref="F47:G47"/>
    <mergeCell ref="A50:B50"/>
    <mergeCell ref="G58:M58"/>
    <mergeCell ref="B59:D59"/>
    <mergeCell ref="G60:M60"/>
    <mergeCell ref="A148:C148"/>
    <mergeCell ref="J108:K108"/>
    <mergeCell ref="O108:P108"/>
    <mergeCell ref="D107:D108"/>
    <mergeCell ref="O106:P106"/>
    <mergeCell ref="G127:M127"/>
    <mergeCell ref="C105:C106"/>
    <mergeCell ref="C107:C108"/>
    <mergeCell ref="K113:M113"/>
    <mergeCell ref="E103:E104"/>
    <mergeCell ref="F113:G113"/>
    <mergeCell ref="H106:I106"/>
    <mergeCell ref="H108:I108"/>
    <mergeCell ref="A105:B106"/>
    <mergeCell ref="A107:B108"/>
    <mergeCell ref="B58:D58"/>
    <mergeCell ref="D82:G82"/>
    <mergeCell ref="H82:K82"/>
    <mergeCell ref="B63:D63"/>
    <mergeCell ref="G63:M63"/>
    <mergeCell ref="A75:L75"/>
    <mergeCell ref="A83:C83"/>
    <mergeCell ref="D83:G83"/>
    <mergeCell ref="H83:K83"/>
    <mergeCell ref="A80:C80"/>
    <mergeCell ref="D80:G80"/>
    <mergeCell ref="H80:K80"/>
    <mergeCell ref="A81:C81"/>
    <mergeCell ref="A82:C82"/>
    <mergeCell ref="A73:M73"/>
    <mergeCell ref="H81:K81"/>
    <mergeCell ref="N183:P183"/>
    <mergeCell ref="A170:B170"/>
    <mergeCell ref="H170:I170"/>
    <mergeCell ref="J170:K170"/>
    <mergeCell ref="G101:G102"/>
    <mergeCell ref="C35:C36"/>
    <mergeCell ref="C97:E97"/>
    <mergeCell ref="C98:C99"/>
    <mergeCell ref="C113:E113"/>
    <mergeCell ref="G48:G49"/>
    <mergeCell ref="E35:E36"/>
    <mergeCell ref="F35:F36"/>
    <mergeCell ref="E38:E39"/>
    <mergeCell ref="F38:F39"/>
    <mergeCell ref="G38:G39"/>
    <mergeCell ref="A84:R84"/>
    <mergeCell ref="J105:K105"/>
    <mergeCell ref="J106:K106"/>
    <mergeCell ref="J107:K107"/>
    <mergeCell ref="F40:F41"/>
    <mergeCell ref="E40:E41"/>
    <mergeCell ref="D40:D41"/>
    <mergeCell ref="C40:C41"/>
    <mergeCell ref="G40:G41"/>
    <mergeCell ref="A38:B39"/>
    <mergeCell ref="L48:L49"/>
    <mergeCell ref="D184:D185"/>
    <mergeCell ref="E184:E185"/>
    <mergeCell ref="J169:K169"/>
    <mergeCell ref="F164:G164"/>
    <mergeCell ref="H164:L164"/>
    <mergeCell ref="B128:D128"/>
    <mergeCell ref="G128:M128"/>
    <mergeCell ref="A138:M138"/>
    <mergeCell ref="A139:M139"/>
    <mergeCell ref="A147:C147"/>
    <mergeCell ref="D147:G147"/>
    <mergeCell ref="H147:K147"/>
    <mergeCell ref="A175:B175"/>
    <mergeCell ref="H175:I175"/>
    <mergeCell ref="J175:K175"/>
    <mergeCell ref="M164:P164"/>
    <mergeCell ref="H148:K148"/>
    <mergeCell ref="G130:M130"/>
    <mergeCell ref="J167:K167"/>
    <mergeCell ref="M48:M49"/>
    <mergeCell ref="H174:I174"/>
    <mergeCell ref="H184:H185"/>
    <mergeCell ref="A22:P22"/>
    <mergeCell ref="E24:L24"/>
    <mergeCell ref="O24:P26"/>
    <mergeCell ref="A25:L25"/>
    <mergeCell ref="A27:N27"/>
    <mergeCell ref="A28:N28"/>
    <mergeCell ref="A34:B36"/>
    <mergeCell ref="G35:G36"/>
    <mergeCell ref="H35:I36"/>
    <mergeCell ref="M24:N26"/>
    <mergeCell ref="J35:L35"/>
    <mergeCell ref="B61:D61"/>
    <mergeCell ref="C165:C166"/>
    <mergeCell ref="D165:D166"/>
    <mergeCell ref="H149:K149"/>
    <mergeCell ref="A152:P152"/>
    <mergeCell ref="A153:P153"/>
    <mergeCell ref="C155:L155"/>
    <mergeCell ref="D157:M157"/>
    <mergeCell ref="A158:M158"/>
    <mergeCell ref="H107:I107"/>
    <mergeCell ref="G107:G108"/>
    <mergeCell ref="M87:N89"/>
    <mergeCell ref="N98:N99"/>
    <mergeCell ref="D149:G149"/>
    <mergeCell ref="A85:P85"/>
    <mergeCell ref="A116:B116"/>
    <mergeCell ref="A120:B120"/>
    <mergeCell ref="A113:B115"/>
    <mergeCell ref="G61:M61"/>
    <mergeCell ref="G62:M62"/>
    <mergeCell ref="H114:H115"/>
    <mergeCell ref="F114:F115"/>
    <mergeCell ref="F101:F102"/>
    <mergeCell ref="A69:P69"/>
    <mergeCell ref="O172:P172"/>
    <mergeCell ref="A173:B173"/>
    <mergeCell ref="H173:I173"/>
    <mergeCell ref="J173:K173"/>
    <mergeCell ref="O173:P173"/>
    <mergeCell ref="J174:K174"/>
    <mergeCell ref="O174:P174"/>
    <mergeCell ref="A171:B171"/>
    <mergeCell ref="H171:I171"/>
    <mergeCell ref="J171:K171"/>
    <mergeCell ref="O171:P171"/>
    <mergeCell ref="A174:B174"/>
    <mergeCell ref="C38:C39"/>
    <mergeCell ref="D38:D39"/>
    <mergeCell ref="H215:M215"/>
    <mergeCell ref="H216:M216"/>
    <mergeCell ref="I184:J184"/>
    <mergeCell ref="K184:K185"/>
    <mergeCell ref="G226:O226"/>
    <mergeCell ref="H222:O222"/>
    <mergeCell ref="G221:O221"/>
    <mergeCell ref="G223:O223"/>
    <mergeCell ref="A205:P205"/>
    <mergeCell ref="A208:O208"/>
    <mergeCell ref="P184:P185"/>
    <mergeCell ref="A218:C218"/>
    <mergeCell ref="J210:O210"/>
    <mergeCell ref="A183:A185"/>
    <mergeCell ref="B183:D183"/>
    <mergeCell ref="E183:G183"/>
    <mergeCell ref="H183:J183"/>
    <mergeCell ref="K183:M183"/>
    <mergeCell ref="L184:L185"/>
    <mergeCell ref="M184:M185"/>
    <mergeCell ref="I48:J48"/>
    <mergeCell ref="D178:D179"/>
    <mergeCell ref="J100:K100"/>
    <mergeCell ref="O87:P89"/>
    <mergeCell ref="F97:G97"/>
    <mergeCell ref="D98:D99"/>
    <mergeCell ref="E98:E99"/>
    <mergeCell ref="J99:K99"/>
    <mergeCell ref="F103:F104"/>
    <mergeCell ref="F105:F106"/>
    <mergeCell ref="F107:F108"/>
    <mergeCell ref="M98:M99"/>
    <mergeCell ref="A90:N90"/>
    <mergeCell ref="O100:P100"/>
    <mergeCell ref="A21:P21"/>
    <mergeCell ref="C34:E34"/>
    <mergeCell ref="F34:G34"/>
    <mergeCell ref="H34:L34"/>
    <mergeCell ref="M34:P34"/>
    <mergeCell ref="A141:L141"/>
    <mergeCell ref="N48:N49"/>
    <mergeCell ref="O48:O49"/>
    <mergeCell ref="P48:P49"/>
    <mergeCell ref="A57:M57"/>
    <mergeCell ref="A47:B49"/>
    <mergeCell ref="G59:M59"/>
    <mergeCell ref="B62:D62"/>
    <mergeCell ref="K48:K49"/>
    <mergeCell ref="A51:B51"/>
    <mergeCell ref="A52:B52"/>
    <mergeCell ref="K47:M47"/>
    <mergeCell ref="C48:C49"/>
    <mergeCell ref="D48:D49"/>
    <mergeCell ref="E48:E49"/>
    <mergeCell ref="F48:F49"/>
    <mergeCell ref="A37:B37"/>
    <mergeCell ref="D35:D36"/>
    <mergeCell ref="N35:N36"/>
    <mergeCell ref="A8:P8"/>
    <mergeCell ref="A9:P9"/>
    <mergeCell ref="O12:P12"/>
    <mergeCell ref="O11:P11"/>
    <mergeCell ref="M11:N11"/>
    <mergeCell ref="O10:P10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2:N12"/>
    <mergeCell ref="M13:N13"/>
    <mergeCell ref="A18:J18"/>
    <mergeCell ref="O14:P14"/>
    <mergeCell ref="O13:P13"/>
    <mergeCell ref="Q34:R34"/>
    <mergeCell ref="Q35:Q36"/>
    <mergeCell ref="R35:R36"/>
    <mergeCell ref="M35:M36"/>
    <mergeCell ref="H38:I38"/>
    <mergeCell ref="O38:P38"/>
    <mergeCell ref="Q47:R47"/>
    <mergeCell ref="H41:I41"/>
    <mergeCell ref="O41:P41"/>
    <mergeCell ref="O39:P39"/>
    <mergeCell ref="H39:I39"/>
    <mergeCell ref="O35:P36"/>
    <mergeCell ref="J36:K36"/>
    <mergeCell ref="H47:J47"/>
    <mergeCell ref="H40:I40"/>
    <mergeCell ref="N47:P47"/>
    <mergeCell ref="H37:I37"/>
    <mergeCell ref="J37:K37"/>
    <mergeCell ref="O37:P37"/>
    <mergeCell ref="J38:K38"/>
    <mergeCell ref="J39:K39"/>
    <mergeCell ref="J40:K40"/>
    <mergeCell ref="J41:K41"/>
    <mergeCell ref="O40:P40"/>
    <mergeCell ref="A240:R240"/>
    <mergeCell ref="A242:R242"/>
    <mergeCell ref="B126:D126"/>
    <mergeCell ref="G126:M126"/>
    <mergeCell ref="A91:N91"/>
    <mergeCell ref="A100:B100"/>
    <mergeCell ref="A97:B99"/>
    <mergeCell ref="A117:B117"/>
    <mergeCell ref="A118:B118"/>
    <mergeCell ref="A119:B119"/>
    <mergeCell ref="A137:M137"/>
    <mergeCell ref="Q98:Q99"/>
    <mergeCell ref="R98:R99"/>
    <mergeCell ref="Q113:R113"/>
    <mergeCell ref="Q114:Q115"/>
    <mergeCell ref="R114:R115"/>
    <mergeCell ref="I207:O207"/>
    <mergeCell ref="A125:M125"/>
    <mergeCell ref="B127:D127"/>
    <mergeCell ref="Q97:R97"/>
    <mergeCell ref="A215:C215"/>
    <mergeCell ref="D215:G215"/>
    <mergeCell ref="A216:C216"/>
    <mergeCell ref="A227:O227"/>
    <mergeCell ref="A239:R239"/>
    <mergeCell ref="L114:L115"/>
    <mergeCell ref="O101:P101"/>
    <mergeCell ref="O107:P107"/>
    <mergeCell ref="N113:P113"/>
    <mergeCell ref="O103:P103"/>
    <mergeCell ref="O105:P105"/>
    <mergeCell ref="A70:M70"/>
    <mergeCell ref="E87:L87"/>
    <mergeCell ref="A88:L88"/>
    <mergeCell ref="H100:I100"/>
    <mergeCell ref="A71:M71"/>
    <mergeCell ref="A72:M72"/>
    <mergeCell ref="F98:F99"/>
    <mergeCell ref="G98:G99"/>
    <mergeCell ref="M97:P97"/>
    <mergeCell ref="O102:P102"/>
    <mergeCell ref="O104:P104"/>
    <mergeCell ref="H103:I103"/>
    <mergeCell ref="H102:I102"/>
    <mergeCell ref="G229:O229"/>
    <mergeCell ref="F184:F185"/>
    <mergeCell ref="G184:G185"/>
    <mergeCell ref="O170:P170"/>
    <mergeCell ref="A235:R235"/>
    <mergeCell ref="A236:R236"/>
    <mergeCell ref="O165:P166"/>
    <mergeCell ref="J166:K166"/>
    <mergeCell ref="O155:P157"/>
    <mergeCell ref="A156:L156"/>
    <mergeCell ref="E165:E166"/>
    <mergeCell ref="F165:F166"/>
    <mergeCell ref="G165:G166"/>
    <mergeCell ref="H165:I166"/>
    <mergeCell ref="A164:B166"/>
    <mergeCell ref="C164:E164"/>
    <mergeCell ref="J165:L165"/>
    <mergeCell ref="M165:M166"/>
    <mergeCell ref="N165:N166"/>
    <mergeCell ref="A217:C217"/>
    <mergeCell ref="D217:G217"/>
    <mergeCell ref="O175:P175"/>
    <mergeCell ref="A172:B172"/>
    <mergeCell ref="H172:I172"/>
    <mergeCell ref="D218:G218"/>
    <mergeCell ref="H217:M217"/>
    <mergeCell ref="H218:M218"/>
    <mergeCell ref="A230:O230"/>
    <mergeCell ref="A234:R234"/>
    <mergeCell ref="E105:E106"/>
    <mergeCell ref="E107:E108"/>
    <mergeCell ref="G105:G106"/>
    <mergeCell ref="A146:C146"/>
    <mergeCell ref="D146:G146"/>
    <mergeCell ref="H146:K146"/>
    <mergeCell ref="D114:D115"/>
    <mergeCell ref="E114:E115"/>
    <mergeCell ref="H113:J113"/>
    <mergeCell ref="H105:I105"/>
    <mergeCell ref="N184:N185"/>
    <mergeCell ref="O184:O185"/>
    <mergeCell ref="D197:D198"/>
    <mergeCell ref="A211:O211"/>
    <mergeCell ref="B184:B185"/>
    <mergeCell ref="C184:C185"/>
    <mergeCell ref="D105:D106"/>
    <mergeCell ref="A168:B168"/>
    <mergeCell ref="H168:I168"/>
    <mergeCell ref="J168:K168"/>
    <mergeCell ref="O168:P168"/>
    <mergeCell ref="D216:G216"/>
    <mergeCell ref="J172:K172"/>
    <mergeCell ref="Q48:Q49"/>
    <mergeCell ref="R48:R49"/>
    <mergeCell ref="H97:L97"/>
    <mergeCell ref="A40:B41"/>
    <mergeCell ref="D81:G81"/>
    <mergeCell ref="C101:C102"/>
    <mergeCell ref="C103:C104"/>
    <mergeCell ref="D101:D102"/>
    <mergeCell ref="G103:G104"/>
    <mergeCell ref="H104:I104"/>
    <mergeCell ref="E101:E102"/>
    <mergeCell ref="A101:B102"/>
    <mergeCell ref="A103:B104"/>
    <mergeCell ref="H101:I101"/>
    <mergeCell ref="J101:K101"/>
    <mergeCell ref="J102:K102"/>
    <mergeCell ref="J103:K103"/>
    <mergeCell ref="J104:K104"/>
    <mergeCell ref="D103:D104"/>
    <mergeCell ref="H98:I99"/>
    <mergeCell ref="J98:L98"/>
    <mergeCell ref="O98:P99"/>
    <mergeCell ref="B60:D60"/>
    <mergeCell ref="H48:H49"/>
  </mergeCells>
  <pageMargins left="0.16" right="0.16" top="0.33" bottom="0.32" header="0.28000000000000003" footer="0.28999999999999998"/>
  <pageSetup paperSize="9" scale="74" fitToHeight="0" orientation="landscape" r:id="rId1"/>
  <rowBreaks count="1" manualBreakCount="1">
    <brk id="20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topLeftCell="A16" zoomScaleNormal="100" zoomScaleSheetLayoutView="79" workbookViewId="0">
      <selection activeCell="H43" sqref="H43"/>
    </sheetView>
  </sheetViews>
  <sheetFormatPr defaultColWidth="9.140625" defaultRowHeight="12.75" x14ac:dyDescent="0.2"/>
  <cols>
    <col min="1" max="1" width="12.140625" style="1" customWidth="1"/>
    <col min="2" max="2" width="15.5703125" style="1" customWidth="1"/>
    <col min="3" max="3" width="18.140625" style="1" customWidth="1"/>
    <col min="4" max="4" width="15.140625" style="1" customWidth="1"/>
    <col min="5" max="6" width="0" style="1" hidden="1" customWidth="1"/>
    <col min="7" max="7" width="12.42578125" style="1" customWidth="1"/>
    <col min="8" max="8" width="13.5703125" style="1" customWidth="1"/>
    <col min="9" max="9" width="13.85546875" style="1" customWidth="1"/>
    <col min="10" max="10" width="13.7109375" style="1" customWidth="1"/>
    <col min="11" max="11" width="14.5703125" style="1" customWidth="1"/>
    <col min="12" max="15" width="14.7109375" style="1" customWidth="1"/>
    <col min="16" max="16" width="15.140625" style="1" customWidth="1"/>
    <col min="17" max="16384" width="9.140625" style="1"/>
  </cols>
  <sheetData>
    <row r="2" spans="1:16" ht="18" x14ac:dyDescent="0.25">
      <c r="A2" s="211" t="s">
        <v>80</v>
      </c>
      <c r="B2" s="211"/>
      <c r="C2" s="211"/>
      <c r="D2" s="211"/>
    </row>
    <row r="5" spans="1:16" x14ac:dyDescent="0.2">
      <c r="L5" s="1" t="s">
        <v>99</v>
      </c>
    </row>
    <row r="6" spans="1:16" x14ac:dyDescent="0.2">
      <c r="G6" s="12"/>
    </row>
    <row r="8" spans="1:16" ht="29.25" customHeight="1" x14ac:dyDescent="0.2">
      <c r="G8" s="212" t="s">
        <v>90</v>
      </c>
      <c r="H8" s="212"/>
      <c r="I8" s="212"/>
      <c r="J8" s="212"/>
      <c r="K8" s="212"/>
    </row>
    <row r="9" spans="1:16" x14ac:dyDescent="0.2">
      <c r="G9" s="29"/>
      <c r="H9" s="29"/>
      <c r="K9" s="29"/>
    </row>
    <row r="10" spans="1:16" x14ac:dyDescent="0.2">
      <c r="G10" s="29"/>
      <c r="H10" s="29"/>
      <c r="I10" s="213" t="s">
        <v>91</v>
      </c>
      <c r="J10" s="214"/>
      <c r="K10" s="29"/>
      <c r="L10" s="213" t="s">
        <v>192</v>
      </c>
      <c r="M10" s="214"/>
      <c r="N10" s="213" t="s">
        <v>193</v>
      </c>
      <c r="O10" s="214"/>
    </row>
    <row r="11" spans="1:16" x14ac:dyDescent="0.2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200</v>
      </c>
      <c r="I12" s="16">
        <f>ROUND((L12*8+N12*4)/12,0)</f>
        <v>134</v>
      </c>
      <c r="J12" s="16">
        <f>ROUND((M12*8+O12*4)/12,0)</f>
        <v>496</v>
      </c>
      <c r="L12" s="24">
        <v>134</v>
      </c>
      <c r="M12" s="24">
        <v>496</v>
      </c>
      <c r="N12" s="24">
        <v>134</v>
      </c>
      <c r="O12" s="24">
        <v>496</v>
      </c>
    </row>
    <row r="13" spans="1:16" ht="26.25" customHeight="1" x14ac:dyDescent="0.2">
      <c r="A13" s="3"/>
      <c r="B13" s="4">
        <f>B14+B28</f>
        <v>83860426</v>
      </c>
      <c r="C13" s="4" t="e">
        <f>C14+C28</f>
        <v>#REF!</v>
      </c>
      <c r="D13" s="4" t="e">
        <f>D14+D28</f>
        <v>#REF!</v>
      </c>
      <c r="M13" s="210"/>
      <c r="N13" s="210"/>
      <c r="O13" s="210"/>
      <c r="P13" s="210"/>
    </row>
    <row r="14" spans="1:16" s="6" customFormat="1" ht="14.1" customHeight="1" x14ac:dyDescent="0.2">
      <c r="A14" s="6" t="s">
        <v>93</v>
      </c>
      <c r="B14" s="4">
        <f>SUM(B15:B24)</f>
        <v>63349541</v>
      </c>
      <c r="C14" s="4" t="e">
        <f>SUM(C15:C24)</f>
        <v>#REF!</v>
      </c>
      <c r="D14" s="4" t="e">
        <f>SUM(D15:D18)</f>
        <v>#REF!</v>
      </c>
      <c r="E14" s="5"/>
      <c r="F14" s="5"/>
      <c r="G14" s="5"/>
      <c r="H14" s="5"/>
      <c r="M14" s="19"/>
      <c r="N14" s="19"/>
      <c r="O14" s="19"/>
      <c r="P14" s="19"/>
    </row>
    <row r="15" spans="1:16" ht="14.1" customHeight="1" x14ac:dyDescent="0.2">
      <c r="A15" s="2">
        <v>211</v>
      </c>
      <c r="B15" s="17">
        <v>48451151</v>
      </c>
      <c r="C15" s="7" t="e">
        <f>#REF!+#REF!+0.06+0.34</f>
        <v>#REF!</v>
      </c>
      <c r="D15" s="7" t="e">
        <f t="shared" ref="D15:D33" si="0">B15-C15</f>
        <v>#REF!</v>
      </c>
      <c r="G15" s="10"/>
      <c r="H15" s="13"/>
      <c r="I15" s="10">
        <f>IF(($I$12+$J$12)=0,0,ROUND(B15/($I$12+$J$12),2))</f>
        <v>76906.59</v>
      </c>
      <c r="J15" s="10">
        <f>IF(($I$12+$J$12)=0,0,ROUND(B15/($I$12+$J$12),2))</f>
        <v>76906.59</v>
      </c>
      <c r="M15" s="10"/>
      <c r="N15" s="10"/>
      <c r="O15" s="10"/>
      <c r="P15" s="10"/>
    </row>
    <row r="16" spans="1:16" ht="14.1" customHeight="1" x14ac:dyDescent="0.2">
      <c r="A16" s="2">
        <v>213</v>
      </c>
      <c r="B16" s="17">
        <v>14632248</v>
      </c>
      <c r="C16" s="7" t="e">
        <f>#REF!+#REF!+0.42+0.1</f>
        <v>#REF!</v>
      </c>
      <c r="D16" s="7" t="e">
        <f t="shared" si="0"/>
        <v>#REF!</v>
      </c>
      <c r="G16" s="10"/>
      <c r="H16" s="13"/>
      <c r="I16" s="10">
        <f>IF(($I$12+$J$12)=0,0,ROUND((B16+B19+B24)/($I$12+$J$12),2))</f>
        <v>23225.79</v>
      </c>
      <c r="J16" s="10">
        <f>IF(($I$12+$J$12)=0,0,ROUND((B16+B19+B24)/($I$12+$J$12),2))</f>
        <v>23225.79</v>
      </c>
      <c r="N16" s="10"/>
      <c r="P16" s="10"/>
    </row>
    <row r="17" spans="1:16" ht="14.1" customHeight="1" x14ac:dyDescent="0.2">
      <c r="A17" s="2">
        <v>226</v>
      </c>
      <c r="B17" s="17">
        <v>65802</v>
      </c>
      <c r="C17" s="7" t="e">
        <f>#REF!</f>
        <v>#REF!</v>
      </c>
      <c r="D17" s="7" t="e">
        <f t="shared" si="0"/>
        <v>#REF!</v>
      </c>
      <c r="G17" s="10"/>
      <c r="H17" s="13"/>
      <c r="I17" s="10">
        <f>IF(($I$12+$J$12)=0,0,ROUND(B17/($I$12+$J$12),2))</f>
        <v>104.45</v>
      </c>
      <c r="J17" s="10">
        <f>IF(($I$12+$J$12)=0,0,ROUND(B17/($I$12+$J$12),2))</f>
        <v>104.45</v>
      </c>
    </row>
    <row r="18" spans="1:16" ht="14.1" customHeight="1" x14ac:dyDescent="0.2">
      <c r="A18" s="2">
        <v>346</v>
      </c>
      <c r="B18" s="17">
        <v>200340</v>
      </c>
      <c r="C18" s="7" t="e">
        <f>#REF!</f>
        <v>#REF!</v>
      </c>
      <c r="D18" s="7" t="e">
        <f t="shared" si="0"/>
        <v>#REF!</v>
      </c>
      <c r="G18" s="10"/>
      <c r="H18" s="13"/>
      <c r="I18" s="10">
        <f>IF(($I$12+$J$12)=0,0,ROUND(B18/($I$12+$J$12),2))</f>
        <v>318</v>
      </c>
      <c r="J18" s="10">
        <f>IF(($I$12+$J$12)=0,0,ROUND(B18/($I$12+$J$12),2))</f>
        <v>318</v>
      </c>
    </row>
    <row r="19" spans="1:16" ht="14.1" customHeight="1" x14ac:dyDescent="0.2">
      <c r="A19" s="30"/>
      <c r="B19" s="31"/>
      <c r="C19" s="22"/>
      <c r="D19" s="22">
        <f t="shared" si="0"/>
        <v>0</v>
      </c>
      <c r="G19" s="1" t="s">
        <v>89</v>
      </c>
      <c r="I19" s="10">
        <f>SUM(I15:I18)</f>
        <v>100554.83</v>
      </c>
      <c r="J19" s="10">
        <f>SUM(J15:J18)</f>
        <v>100554.83</v>
      </c>
    </row>
    <row r="20" spans="1:16" ht="14.1" customHeight="1" x14ac:dyDescent="0.2">
      <c r="A20" s="30"/>
      <c r="B20" s="31"/>
      <c r="C20" s="22"/>
      <c r="D20" s="22"/>
      <c r="I20" s="10"/>
      <c r="J20" s="10"/>
    </row>
    <row r="21" spans="1:16" ht="51" x14ac:dyDescent="0.2">
      <c r="A21" s="30"/>
      <c r="B21" s="31"/>
      <c r="C21" s="22"/>
      <c r="D21" s="22"/>
      <c r="G21" s="14" t="s">
        <v>149</v>
      </c>
      <c r="I21" s="90">
        <v>94615.669299999994</v>
      </c>
      <c r="J21" s="90">
        <v>94615.669299999994</v>
      </c>
    </row>
    <row r="22" spans="1:16" ht="15" x14ac:dyDescent="0.2">
      <c r="A22" s="30"/>
      <c r="B22" s="31"/>
      <c r="C22" s="22"/>
      <c r="D22" s="22"/>
      <c r="G22" s="1" t="s">
        <v>150</v>
      </c>
      <c r="I22" s="91">
        <v>1.0627713999999999</v>
      </c>
      <c r="J22" s="91">
        <v>1.0627713999999999</v>
      </c>
    </row>
    <row r="23" spans="1:16" ht="14.1" customHeight="1" x14ac:dyDescent="0.2">
      <c r="A23" s="30"/>
      <c r="B23" s="31"/>
      <c r="C23" s="22"/>
      <c r="D23" s="22"/>
      <c r="I23" s="10">
        <f>ROUND(I12*I21*I22,2)</f>
        <v>13474346.859999999</v>
      </c>
      <c r="J23" s="10">
        <f>ROUND(J12*J21*J22,2)</f>
        <v>49875194.350000001</v>
      </c>
      <c r="K23" s="10">
        <f>SUM(I23:J23)</f>
        <v>63349541.210000001</v>
      </c>
      <c r="L23" s="10">
        <f>B14-K23</f>
        <v>-0.21000000089406967</v>
      </c>
    </row>
    <row r="24" spans="1:16" ht="14.1" customHeight="1" x14ac:dyDescent="0.2">
      <c r="A24" s="30"/>
      <c r="B24" s="31"/>
      <c r="C24" s="22"/>
      <c r="D24" s="22">
        <f t="shared" si="0"/>
        <v>0</v>
      </c>
    </row>
    <row r="25" spans="1:16" ht="14.1" customHeight="1" x14ac:dyDescent="0.2">
      <c r="A25" s="2"/>
      <c r="B25" s="9"/>
      <c r="C25" s="7"/>
      <c r="D25" s="7"/>
      <c r="H25" s="215" t="s">
        <v>79</v>
      </c>
      <c r="I25" s="215"/>
      <c r="J25" s="215"/>
      <c r="K25" s="215"/>
    </row>
    <row r="26" spans="1:16" ht="14.1" customHeight="1" x14ac:dyDescent="0.2">
      <c r="A26" s="2"/>
      <c r="B26" s="9"/>
      <c r="C26" s="7"/>
      <c r="D26" s="7"/>
      <c r="H26" s="213" t="s">
        <v>91</v>
      </c>
      <c r="I26" s="214"/>
      <c r="J26" s="213" t="s">
        <v>92</v>
      </c>
      <c r="K26" s="214"/>
      <c r="M26" s="213" t="s">
        <v>196</v>
      </c>
      <c r="N26" s="214"/>
      <c r="O26" s="213" t="s">
        <v>197</v>
      </c>
      <c r="P26" s="214"/>
    </row>
    <row r="27" spans="1:16" ht="14.1" customHeight="1" x14ac:dyDescent="0.2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">
      <c r="A28" s="3" t="s">
        <v>94</v>
      </c>
      <c r="B28" s="15">
        <f>SUM(B29:B38)</f>
        <v>20510885</v>
      </c>
      <c r="C28" s="15" t="e">
        <f>SUM(C29:C38)</f>
        <v>#REF!</v>
      </c>
      <c r="D28" s="15" t="e">
        <f>SUM(D29:D36)</f>
        <v>#REF!</v>
      </c>
      <c r="H28" s="16">
        <f>I12-J28</f>
        <v>134</v>
      </c>
      <c r="I28" s="16">
        <f>J12-K28</f>
        <v>495</v>
      </c>
      <c r="J28" s="16">
        <f>ROUND((M28*8+O28*4)/12,0)</f>
        <v>0</v>
      </c>
      <c r="K28" s="16">
        <f>ROUND((N28*8+P28*4)/12,0)</f>
        <v>1</v>
      </c>
      <c r="M28" s="24">
        <v>0</v>
      </c>
      <c r="N28" s="24">
        <v>1</v>
      </c>
      <c r="O28" s="24">
        <v>0</v>
      </c>
      <c r="P28" s="24">
        <v>1</v>
      </c>
    </row>
    <row r="29" spans="1:16" ht="24.75" customHeight="1" x14ac:dyDescent="0.2">
      <c r="A29" s="21" t="s">
        <v>187</v>
      </c>
      <c r="B29" s="18">
        <v>8121890</v>
      </c>
      <c r="C29" s="7" t="e">
        <f>#REF!+#REF!-0.02</f>
        <v>#REF!</v>
      </c>
      <c r="D29" s="7" t="e">
        <f>B29-C29</f>
        <v>#REF!</v>
      </c>
      <c r="H29" s="1">
        <f>IF(H$28&lt;=0,0,ROUND($B29/($H$28+$I$28+$J$28+$K$28),2))</f>
        <v>12891.89</v>
      </c>
      <c r="I29" s="1">
        <f>IF(I$28&lt;=0,0,ROUND($B29/($H$28+$I$28+$J$28+$K$28),2))</f>
        <v>12891.89</v>
      </c>
      <c r="J29" s="1">
        <f>IF(J$28&lt;=0,0,ROUND($B29/($H$28+$I$28+$J$28+$K$28),2))</f>
        <v>0</v>
      </c>
      <c r="K29" s="1">
        <f>IF(K$28&lt;=0,0,ROUND($B29/($H$28+$I$28+$J$28+$K$28),2))</f>
        <v>12891.89</v>
      </c>
    </row>
    <row r="30" spans="1:16" ht="14.1" customHeight="1" x14ac:dyDescent="0.2">
      <c r="A30" s="2" t="s">
        <v>186</v>
      </c>
      <c r="B30" s="18">
        <v>2452812</v>
      </c>
      <c r="C30" s="7" t="e">
        <f>#REF!+#REF!+1.42</f>
        <v>#REF!</v>
      </c>
      <c r="D30" s="7" t="e">
        <f>B30-C30</f>
        <v>#REF!</v>
      </c>
      <c r="H30" s="1">
        <f>IF(H$28&lt;=0,0,ROUND(($B30+$B37+$B38)/($H$28+$I$28+$J$28+$K$28),2))</f>
        <v>3893.35</v>
      </c>
      <c r="I30" s="1">
        <f t="shared" ref="I30:K30" si="1">IF(I$28&lt;=0,0,ROUND(($B30+$B37+$B38)/($H$28+$I$28+$J$28+$K$28),2))</f>
        <v>3893.35</v>
      </c>
      <c r="J30" s="1">
        <f t="shared" si="1"/>
        <v>0</v>
      </c>
      <c r="K30" s="1">
        <f t="shared" si="1"/>
        <v>3893.35</v>
      </c>
    </row>
    <row r="31" spans="1:16" ht="14.1" customHeight="1" x14ac:dyDescent="0.2">
      <c r="A31" s="2">
        <v>221</v>
      </c>
      <c r="B31" s="18">
        <v>50026</v>
      </c>
      <c r="C31" s="7" t="e">
        <f>#REF!</f>
        <v>#REF!</v>
      </c>
      <c r="D31" s="7" t="e">
        <f t="shared" si="0"/>
        <v>#REF!</v>
      </c>
      <c r="H31" s="1">
        <f t="shared" ref="H31:H38" si="2">IF(H$28&lt;=0,0,ROUND($B31/($H$28+$I$28+$J$28+$K$28),2))</f>
        <v>79.41</v>
      </c>
      <c r="I31" s="1">
        <f t="shared" ref="I31:K38" si="3">IF(I$28&lt;=0,0,ROUND($B31/($H$28+$I$28+$J$28+$K$28),2))</f>
        <v>79.41</v>
      </c>
      <c r="J31" s="1">
        <f t="shared" si="3"/>
        <v>0</v>
      </c>
      <c r="K31" s="1">
        <f t="shared" si="3"/>
        <v>79.41</v>
      </c>
    </row>
    <row r="32" spans="1:16" ht="14.1" customHeight="1" x14ac:dyDescent="0.2">
      <c r="A32" s="2">
        <v>223</v>
      </c>
      <c r="B32" s="17">
        <f>5323930+65126</f>
        <v>5389056</v>
      </c>
      <c r="C32" s="25" t="e">
        <f>SUM(#REF!)+#REF!+#REF!</f>
        <v>#REF!</v>
      </c>
      <c r="D32" s="7" t="e">
        <f t="shared" si="0"/>
        <v>#REF!</v>
      </c>
      <c r="H32" s="1">
        <f t="shared" si="2"/>
        <v>8554.06</v>
      </c>
      <c r="I32" s="1">
        <f t="shared" si="3"/>
        <v>8554.06</v>
      </c>
      <c r="J32" s="1">
        <f t="shared" si="3"/>
        <v>0</v>
      </c>
      <c r="K32" s="1">
        <f t="shared" si="3"/>
        <v>8554.06</v>
      </c>
    </row>
    <row r="33" spans="1:13" ht="14.1" customHeight="1" x14ac:dyDescent="0.2">
      <c r="A33" s="2">
        <v>225</v>
      </c>
      <c r="B33" s="17">
        <v>444048</v>
      </c>
      <c r="C33" s="25" t="e">
        <f>SUM(#REF!)-#REF!-#REF!-#REF!-#REF!-#REF!-#REF!</f>
        <v>#REF!</v>
      </c>
      <c r="D33" s="7" t="e">
        <f t="shared" si="0"/>
        <v>#REF!</v>
      </c>
      <c r="H33" s="1">
        <f t="shared" si="2"/>
        <v>704.84</v>
      </c>
      <c r="I33" s="1">
        <f t="shared" si="3"/>
        <v>704.84</v>
      </c>
      <c r="J33" s="1">
        <f t="shared" si="3"/>
        <v>0</v>
      </c>
      <c r="K33" s="1">
        <f t="shared" si="3"/>
        <v>704.84</v>
      </c>
    </row>
    <row r="34" spans="1:13" ht="14.1" customHeight="1" x14ac:dyDescent="0.2">
      <c r="A34" s="2">
        <v>226</v>
      </c>
      <c r="B34" s="17">
        <v>1186272</v>
      </c>
      <c r="C34" s="25" t="e">
        <f>SUM(#REF!)+#REF!+#REF!+#REF!+#REF!+#REF!</f>
        <v>#REF!</v>
      </c>
      <c r="D34" s="7" t="e">
        <f>B34-C34</f>
        <v>#REF!</v>
      </c>
      <c r="H34" s="1">
        <f t="shared" si="2"/>
        <v>1882.97</v>
      </c>
      <c r="I34" s="1">
        <f t="shared" si="3"/>
        <v>1882.97</v>
      </c>
      <c r="J34" s="1">
        <f t="shared" si="3"/>
        <v>0</v>
      </c>
      <c r="K34" s="1">
        <f t="shared" si="3"/>
        <v>1882.97</v>
      </c>
    </row>
    <row r="35" spans="1:13" ht="14.1" customHeight="1" x14ac:dyDescent="0.2">
      <c r="A35" s="2">
        <v>291</v>
      </c>
      <c r="B35" s="17">
        <v>480817</v>
      </c>
      <c r="C35" s="25" t="e">
        <f>SUM(#REF!)+#REF!</f>
        <v>#REF!</v>
      </c>
      <c r="D35" s="7" t="e">
        <f>B35-C35</f>
        <v>#REF!</v>
      </c>
      <c r="H35" s="1">
        <f t="shared" si="2"/>
        <v>763.2</v>
      </c>
      <c r="I35" s="1">
        <f t="shared" si="3"/>
        <v>763.2</v>
      </c>
      <c r="J35" s="1">
        <f t="shared" si="3"/>
        <v>0</v>
      </c>
      <c r="K35" s="1">
        <f t="shared" si="3"/>
        <v>763.2</v>
      </c>
    </row>
    <row r="36" spans="1:13" ht="45" customHeight="1" x14ac:dyDescent="0.2">
      <c r="A36" s="21" t="s">
        <v>153</v>
      </c>
      <c r="B36" s="18">
        <v>2385964</v>
      </c>
      <c r="C36" s="7" t="e">
        <f>#REF!</f>
        <v>#REF!</v>
      </c>
      <c r="D36" s="7" t="e">
        <f>B36-C36</f>
        <v>#REF!</v>
      </c>
      <c r="H36" s="1">
        <f t="shared" si="2"/>
        <v>3787.24</v>
      </c>
      <c r="I36" s="1">
        <f t="shared" si="3"/>
        <v>3787.24</v>
      </c>
      <c r="J36" s="1">
        <f t="shared" si="3"/>
        <v>0</v>
      </c>
      <c r="K36" s="1">
        <f t="shared" si="3"/>
        <v>3787.24</v>
      </c>
    </row>
    <row r="37" spans="1:13" ht="15" x14ac:dyDescent="0.2">
      <c r="A37" s="21"/>
      <c r="B37" s="17"/>
      <c r="C37" s="7"/>
      <c r="D37" s="7">
        <f t="shared" ref="D37:D38" si="4">B37-C37</f>
        <v>0</v>
      </c>
      <c r="H37" s="1">
        <f t="shared" si="2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</row>
    <row r="38" spans="1:13" x14ac:dyDescent="0.2">
      <c r="A38" s="2"/>
      <c r="B38" s="18"/>
      <c r="C38" s="7"/>
      <c r="D38" s="7">
        <f t="shared" si="4"/>
        <v>0</v>
      </c>
      <c r="H38" s="1">
        <f t="shared" si="2"/>
        <v>0</v>
      </c>
      <c r="I38" s="1">
        <f t="shared" si="3"/>
        <v>0</v>
      </c>
      <c r="J38" s="1">
        <f t="shared" si="3"/>
        <v>0</v>
      </c>
      <c r="K38" s="1">
        <f t="shared" si="3"/>
        <v>0</v>
      </c>
    </row>
    <row r="39" spans="1:13" ht="25.5" x14ac:dyDescent="0.2">
      <c r="B39" s="10">
        <f>B29+B30+B31+B32+B33+B34+B36+B37</f>
        <v>20030068</v>
      </c>
      <c r="G39" s="14" t="s">
        <v>89</v>
      </c>
      <c r="H39" s="10">
        <f>SUM(H29:H38)</f>
        <v>32556.959999999999</v>
      </c>
      <c r="I39" s="10">
        <f>SUM(I29:I38)</f>
        <v>32556.959999999999</v>
      </c>
      <c r="J39" s="10">
        <f>SUM(J29:J38)</f>
        <v>0</v>
      </c>
      <c r="K39" s="10">
        <f>SUM(K29:K38)</f>
        <v>32556.959999999999</v>
      </c>
    </row>
    <row r="41" spans="1:13" ht="51" x14ac:dyDescent="0.2">
      <c r="G41" s="14" t="s">
        <v>149</v>
      </c>
      <c r="H41" s="94">
        <v>35650.362200000003</v>
      </c>
      <c r="I41" s="94">
        <v>35650.362200000003</v>
      </c>
      <c r="J41" s="94">
        <v>35650.362200000003</v>
      </c>
      <c r="K41" s="94">
        <v>35650.362200000003</v>
      </c>
      <c r="L41" s="10"/>
    </row>
    <row r="42" spans="1:13" ht="15" x14ac:dyDescent="0.2">
      <c r="G42" s="1" t="s">
        <v>150</v>
      </c>
      <c r="H42" s="92">
        <v>0.89181999999999995</v>
      </c>
      <c r="I42" s="92">
        <v>0.89181999999999995</v>
      </c>
      <c r="J42" s="92">
        <v>0.89181999999999995</v>
      </c>
      <c r="K42" s="92">
        <v>0.89181999999999995</v>
      </c>
    </row>
    <row r="43" spans="1:13" x14ac:dyDescent="0.2">
      <c r="H43" s="10">
        <f>ROUND(H28*H41*H42,2)</f>
        <v>4260356.6100000003</v>
      </c>
      <c r="I43" s="10">
        <f>ROUND(I28*I41*I42,2)</f>
        <v>15737884.48</v>
      </c>
      <c r="J43" s="10">
        <f>ROUND(J28*J41*J42,2)</f>
        <v>0</v>
      </c>
      <c r="K43" s="10">
        <f>ROUND(K28*K41*K42,2)</f>
        <v>31793.71</v>
      </c>
      <c r="L43" s="10">
        <f>SUM(H43:K43)</f>
        <v>20030034.800000001</v>
      </c>
    </row>
    <row r="44" spans="1:13" x14ac:dyDescent="0.2">
      <c r="L44" s="27">
        <f>B39-L43</f>
        <v>33.199999999254942</v>
      </c>
      <c r="M44" s="28" t="s">
        <v>152</v>
      </c>
    </row>
  </sheetData>
  <mergeCells count="12">
    <mergeCell ref="M13:N13"/>
    <mergeCell ref="O13:P13"/>
    <mergeCell ref="A2:D2"/>
    <mergeCell ref="G8:K8"/>
    <mergeCell ref="H26:I26"/>
    <mergeCell ref="J26:K26"/>
    <mergeCell ref="H25:K25"/>
    <mergeCell ref="I10:J10"/>
    <mergeCell ref="L10:M10"/>
    <mergeCell ref="N10:O10"/>
    <mergeCell ref="M26:N26"/>
    <mergeCell ref="O26:P26"/>
  </mergeCells>
  <pageMargins left="0.7" right="0.7" top="0.75" bottom="0.75" header="0.3" footer="0.3"/>
  <pageSetup paperSize="9" scale="67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22" zoomScaleSheetLayoutView="100" workbookViewId="0">
      <selection activeCell="B41" sqref="B41"/>
    </sheetView>
  </sheetViews>
  <sheetFormatPr defaultColWidth="9.140625" defaultRowHeight="12.75" x14ac:dyDescent="0.2"/>
  <cols>
    <col min="1" max="1" width="12.140625" style="1" customWidth="1"/>
    <col min="2" max="2" width="15.5703125" style="1" customWidth="1"/>
    <col min="3" max="3" width="18.140625" style="1" hidden="1" customWidth="1"/>
    <col min="4" max="4" width="15.140625" style="1" hidden="1" customWidth="1"/>
    <col min="5" max="6" width="0" style="1" hidden="1" customWidth="1"/>
    <col min="7" max="7" width="12.42578125" style="1" customWidth="1"/>
    <col min="8" max="8" width="13.5703125" style="1" customWidth="1"/>
    <col min="9" max="10" width="13.7109375" style="1" customWidth="1"/>
    <col min="11" max="11" width="13.42578125" style="1" customWidth="1"/>
    <col min="12" max="15" width="14.7109375" style="1" customWidth="1"/>
    <col min="16" max="16" width="15.140625" style="1" customWidth="1"/>
    <col min="17" max="16384" width="9.140625" style="1"/>
  </cols>
  <sheetData>
    <row r="2" spans="1:16" ht="18" x14ac:dyDescent="0.25">
      <c r="A2" s="211" t="s">
        <v>80</v>
      </c>
      <c r="B2" s="211"/>
      <c r="C2" s="211"/>
      <c r="D2" s="211"/>
    </row>
    <row r="3" spans="1:16" x14ac:dyDescent="0.2">
      <c r="H3" s="1" t="s">
        <v>86</v>
      </c>
    </row>
    <row r="4" spans="1:16" x14ac:dyDescent="0.2">
      <c r="G4" s="1" t="s">
        <v>83</v>
      </c>
      <c r="H4" s="1">
        <v>57928.18</v>
      </c>
    </row>
    <row r="5" spans="1:16" x14ac:dyDescent="0.2">
      <c r="G5" s="1" t="s">
        <v>85</v>
      </c>
      <c r="H5" s="1">
        <v>7555.49</v>
      </c>
    </row>
    <row r="6" spans="1:16" ht="38.25" x14ac:dyDescent="0.2">
      <c r="G6" s="12" t="s">
        <v>87</v>
      </c>
      <c r="H6" s="1">
        <v>37.35</v>
      </c>
    </row>
    <row r="8" spans="1:16" ht="29.25" customHeight="1" x14ac:dyDescent="0.2">
      <c r="G8" s="212" t="s">
        <v>90</v>
      </c>
      <c r="H8" s="212"/>
      <c r="I8" s="212"/>
      <c r="J8" s="212"/>
      <c r="K8" s="212"/>
    </row>
    <row r="9" spans="1:16" x14ac:dyDescent="0.2">
      <c r="G9" s="29"/>
      <c r="H9" s="29"/>
      <c r="K9" s="29"/>
    </row>
    <row r="10" spans="1:16" x14ac:dyDescent="0.2">
      <c r="G10" s="29"/>
      <c r="H10" s="29"/>
      <c r="I10" s="213" t="s">
        <v>91</v>
      </c>
      <c r="J10" s="214"/>
      <c r="K10" s="29"/>
      <c r="L10" s="213" t="s">
        <v>194</v>
      </c>
      <c r="M10" s="214"/>
      <c r="N10" s="213" t="s">
        <v>195</v>
      </c>
      <c r="O10" s="214"/>
    </row>
    <row r="11" spans="1:16" x14ac:dyDescent="0.2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201</v>
      </c>
      <c r="I12" s="16">
        <f>ROUND((L12*8+N12*4)/12,0)</f>
        <v>134</v>
      </c>
      <c r="J12" s="16">
        <f>ROUND((M12*8+O12*4)/12,0)</f>
        <v>496</v>
      </c>
      <c r="L12" s="24">
        <v>134</v>
      </c>
      <c r="M12" s="24">
        <v>496</v>
      </c>
      <c r="N12" s="24">
        <v>134</v>
      </c>
      <c r="O12" s="24">
        <v>496</v>
      </c>
    </row>
    <row r="13" spans="1:16" ht="26.25" customHeight="1" x14ac:dyDescent="0.2">
      <c r="A13" s="3"/>
      <c r="B13" s="4">
        <f>B14+B28</f>
        <v>95030668</v>
      </c>
      <c r="C13" s="4">
        <f>C14+C28</f>
        <v>0</v>
      </c>
      <c r="D13" s="4">
        <f>D14+D28</f>
        <v>0</v>
      </c>
      <c r="M13" s="210"/>
      <c r="N13" s="210"/>
      <c r="O13" s="210"/>
      <c r="P13" s="210"/>
    </row>
    <row r="14" spans="1:16" s="6" customFormat="1" ht="14.1" customHeight="1" x14ac:dyDescent="0.2">
      <c r="A14" s="6" t="s">
        <v>93</v>
      </c>
      <c r="B14" s="4">
        <f>SUM(B15:B18)</f>
        <v>73843399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19"/>
      <c r="N14" s="19"/>
      <c r="O14" s="19"/>
      <c r="P14" s="19"/>
    </row>
    <row r="15" spans="1:16" ht="14.1" customHeight="1" x14ac:dyDescent="0.2">
      <c r="A15" s="2">
        <v>211</v>
      </c>
      <c r="B15" s="17">
        <v>56510950</v>
      </c>
      <c r="C15" s="7"/>
      <c r="D15" s="7"/>
      <c r="G15" s="10"/>
      <c r="H15" s="13"/>
      <c r="I15" s="10">
        <f>ROUND(B15/($I$12+$J$12),2)</f>
        <v>89699.92</v>
      </c>
      <c r="J15" s="10">
        <f>ROUND(B15/($I$12+$J$12),2)</f>
        <v>89699.92</v>
      </c>
      <c r="M15" s="10"/>
      <c r="N15" s="10"/>
      <c r="O15" s="10"/>
      <c r="P15" s="10"/>
    </row>
    <row r="16" spans="1:16" ht="14.1" customHeight="1" x14ac:dyDescent="0.2">
      <c r="A16" s="2">
        <v>213</v>
      </c>
      <c r="B16" s="17">
        <v>17066307</v>
      </c>
      <c r="C16" s="7"/>
      <c r="D16" s="7"/>
      <c r="G16" s="10"/>
      <c r="H16" s="13"/>
      <c r="I16" s="10">
        <f t="shared" ref="I16:I18" si="0">ROUND(B16/($I$12+$J$12),2)</f>
        <v>27089.38</v>
      </c>
      <c r="J16" s="10">
        <f t="shared" ref="J16:J18" si="1">ROUND(B16/($I$12+$J$12),2)</f>
        <v>27089.38</v>
      </c>
      <c r="N16" s="10"/>
      <c r="P16" s="10"/>
    </row>
    <row r="17" spans="1:16" ht="14.1" customHeight="1" x14ac:dyDescent="0.2">
      <c r="A17" s="2">
        <v>226</v>
      </c>
      <c r="B17" s="17">
        <v>65802</v>
      </c>
      <c r="C17" s="7"/>
      <c r="D17" s="7"/>
      <c r="G17" s="10"/>
      <c r="H17" s="13"/>
      <c r="I17" s="10">
        <f t="shared" si="0"/>
        <v>104.45</v>
      </c>
      <c r="J17" s="10">
        <f t="shared" si="1"/>
        <v>104.45</v>
      </c>
    </row>
    <row r="18" spans="1:16" ht="14.1" customHeight="1" x14ac:dyDescent="0.2">
      <c r="A18" s="2">
        <v>346</v>
      </c>
      <c r="B18" s="17">
        <v>200340</v>
      </c>
      <c r="C18" s="7"/>
      <c r="D18" s="7"/>
      <c r="G18" s="10"/>
      <c r="H18" s="13"/>
      <c r="I18" s="10">
        <f t="shared" si="0"/>
        <v>318</v>
      </c>
      <c r="J18" s="10">
        <f t="shared" si="1"/>
        <v>318</v>
      </c>
    </row>
    <row r="19" spans="1:16" ht="14.1" customHeight="1" x14ac:dyDescent="0.2">
      <c r="A19" s="2"/>
      <c r="B19" s="9"/>
      <c r="C19" s="7"/>
      <c r="D19" s="7"/>
      <c r="G19" s="1" t="s">
        <v>89</v>
      </c>
      <c r="I19" s="10">
        <f>SUM(I15:I18)</f>
        <v>117211.75</v>
      </c>
      <c r="J19" s="10">
        <f>SUM(J15:J18)</f>
        <v>117211.75</v>
      </c>
    </row>
    <row r="20" spans="1:16" ht="14.1" customHeight="1" x14ac:dyDescent="0.2">
      <c r="A20" s="2"/>
      <c r="B20" s="9"/>
      <c r="C20" s="7"/>
      <c r="D20" s="7"/>
      <c r="I20" s="10"/>
      <c r="J20" s="10"/>
    </row>
    <row r="21" spans="1:16" ht="51" x14ac:dyDescent="0.2">
      <c r="A21" s="2"/>
      <c r="B21" s="9"/>
      <c r="C21" s="7"/>
      <c r="D21" s="7"/>
      <c r="G21" s="14" t="s">
        <v>149</v>
      </c>
      <c r="I21" s="90">
        <v>94615.669299999994</v>
      </c>
      <c r="J21" s="90">
        <v>94615.669299999994</v>
      </c>
    </row>
    <row r="22" spans="1:16" ht="15" x14ac:dyDescent="0.2">
      <c r="A22" s="2"/>
      <c r="B22" s="9"/>
      <c r="C22" s="7"/>
      <c r="D22" s="7"/>
      <c r="G22" s="1" t="s">
        <v>150</v>
      </c>
      <c r="I22" s="91">
        <v>1.2388196</v>
      </c>
      <c r="J22" s="91">
        <v>1.2388196</v>
      </c>
    </row>
    <row r="23" spans="1:16" ht="14.1" customHeight="1" x14ac:dyDescent="0.2">
      <c r="A23" s="2"/>
      <c r="B23" s="9"/>
      <c r="C23" s="7"/>
      <c r="D23" s="7"/>
      <c r="I23" s="10">
        <f>ROUND(I12*I21*I22,2)</f>
        <v>15706373.91</v>
      </c>
      <c r="J23" s="10">
        <f>ROUND(J12*J21*J22,2)</f>
        <v>58137025.82</v>
      </c>
      <c r="K23" s="10">
        <f>SUM(I23:J23)</f>
        <v>73843399.730000004</v>
      </c>
      <c r="L23" s="10">
        <f>B14-K23</f>
        <v>-0.73000000417232513</v>
      </c>
    </row>
    <row r="24" spans="1:16" ht="14.1" customHeight="1" x14ac:dyDescent="0.2">
      <c r="A24" s="2"/>
      <c r="B24" s="9"/>
      <c r="C24" s="7"/>
      <c r="D24" s="7"/>
      <c r="I24" s="10"/>
      <c r="J24" s="10"/>
    </row>
    <row r="25" spans="1:16" ht="14.1" customHeight="1" x14ac:dyDescent="0.2">
      <c r="A25" s="2"/>
      <c r="B25" s="9"/>
      <c r="C25" s="7"/>
      <c r="D25" s="7"/>
      <c r="H25" s="215" t="s">
        <v>79</v>
      </c>
      <c r="I25" s="215"/>
      <c r="J25" s="215"/>
      <c r="K25" s="215"/>
    </row>
    <row r="26" spans="1:16" ht="14.1" customHeight="1" x14ac:dyDescent="0.2">
      <c r="A26" s="2"/>
      <c r="B26" s="9"/>
      <c r="C26" s="7"/>
      <c r="D26" s="7"/>
      <c r="H26" s="213" t="s">
        <v>91</v>
      </c>
      <c r="I26" s="214"/>
      <c r="J26" s="213" t="s">
        <v>92</v>
      </c>
      <c r="K26" s="214"/>
      <c r="M26" s="213" t="s">
        <v>198</v>
      </c>
      <c r="N26" s="214"/>
      <c r="O26" s="213" t="s">
        <v>199</v>
      </c>
      <c r="P26" s="214"/>
    </row>
    <row r="27" spans="1:16" ht="14.1" customHeight="1" x14ac:dyDescent="0.2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">
      <c r="A28" s="3" t="s">
        <v>94</v>
      </c>
      <c r="B28" s="15">
        <f>SUM(B29:B38)</f>
        <v>21187269</v>
      </c>
      <c r="C28" s="15">
        <f>SUM(C29:C38)</f>
        <v>0</v>
      </c>
      <c r="D28" s="15">
        <f>SUM(D29:D38)</f>
        <v>0</v>
      </c>
      <c r="H28" s="16">
        <f>I12-J28</f>
        <v>134</v>
      </c>
      <c r="I28" s="16">
        <f>J12-K28</f>
        <v>495</v>
      </c>
      <c r="J28" s="16">
        <f>ROUND((M28*8+O28*4)/12,0)</f>
        <v>0</v>
      </c>
      <c r="K28" s="16">
        <f>ROUND((N28*8+P28*4)/12,0)</f>
        <v>1</v>
      </c>
      <c r="M28" s="24">
        <v>0</v>
      </c>
      <c r="N28" s="24">
        <v>1</v>
      </c>
      <c r="O28" s="24">
        <v>0</v>
      </c>
      <c r="P28" s="24">
        <v>1</v>
      </c>
    </row>
    <row r="29" spans="1:16" ht="30" customHeight="1" x14ac:dyDescent="0.2">
      <c r="A29" s="21" t="s">
        <v>187</v>
      </c>
      <c r="B29" s="18">
        <v>8257959</v>
      </c>
      <c r="C29" s="7"/>
      <c r="D29" s="7"/>
      <c r="H29" s="1">
        <f>IF(H$28&lt;=0,0,ROUND($B29/($H$28+$I$28+$J$28+$K$28),2))</f>
        <v>13107.87</v>
      </c>
      <c r="I29" s="1">
        <f>IF(I$28&lt;=0,0,ROUND($B29/($H$28+$I$28+$J$28+$K$28),2))</f>
        <v>13107.87</v>
      </c>
      <c r="J29" s="1">
        <f>IF(J$28&lt;=0,0,ROUND($B29/($H$28+$I$28+$J$28+$K$28),2))</f>
        <v>0</v>
      </c>
      <c r="K29" s="1">
        <f>IF(K$28&lt;=0,0,ROUND($B29/($H$28+$I$28+$J$28+$K$28),2))</f>
        <v>13107.87</v>
      </c>
    </row>
    <row r="30" spans="1:16" ht="14.1" customHeight="1" x14ac:dyDescent="0.2">
      <c r="A30" s="2"/>
      <c r="B30" s="18"/>
      <c r="C30" s="7"/>
      <c r="D30" s="7"/>
      <c r="H30" s="1">
        <f t="shared" ref="H30:K39" si="2">IF(H$28&lt;=0,0,ROUND($B30/($H$28+$I$28+$J$28+$K$28),2))</f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">
      <c r="A31" s="2" t="s">
        <v>186</v>
      </c>
      <c r="B31" s="18">
        <v>2493905</v>
      </c>
      <c r="C31" s="7"/>
      <c r="D31" s="7"/>
      <c r="H31" s="1">
        <f t="shared" si="2"/>
        <v>3958.58</v>
      </c>
      <c r="I31" s="1">
        <f t="shared" si="2"/>
        <v>3958.58</v>
      </c>
      <c r="J31" s="1">
        <f t="shared" si="2"/>
        <v>0</v>
      </c>
      <c r="K31" s="1">
        <f t="shared" si="2"/>
        <v>3958.58</v>
      </c>
    </row>
    <row r="32" spans="1:16" ht="14.1" customHeight="1" x14ac:dyDescent="0.2">
      <c r="A32" s="2">
        <v>221</v>
      </c>
      <c r="B32" s="18">
        <v>50026</v>
      </c>
      <c r="C32" s="7"/>
      <c r="D32" s="7"/>
      <c r="H32" s="1">
        <f t="shared" si="2"/>
        <v>79.41</v>
      </c>
      <c r="I32" s="1">
        <f t="shared" si="2"/>
        <v>79.41</v>
      </c>
      <c r="J32" s="1">
        <f t="shared" si="2"/>
        <v>0</v>
      </c>
      <c r="K32" s="1">
        <f t="shared" si="2"/>
        <v>79.41</v>
      </c>
    </row>
    <row r="33" spans="1:13" ht="14.1" customHeight="1" x14ac:dyDescent="0.2">
      <c r="A33" s="2">
        <v>223</v>
      </c>
      <c r="B33" s="17">
        <v>5738455</v>
      </c>
      <c r="C33" s="7"/>
      <c r="D33" s="7"/>
      <c r="H33" s="1">
        <f t="shared" si="2"/>
        <v>9108.66</v>
      </c>
      <c r="I33" s="1">
        <f t="shared" si="2"/>
        <v>9108.66</v>
      </c>
      <c r="J33" s="1">
        <f t="shared" si="2"/>
        <v>0</v>
      </c>
      <c r="K33" s="1">
        <f t="shared" si="2"/>
        <v>9108.66</v>
      </c>
    </row>
    <row r="34" spans="1:13" ht="14.1" customHeight="1" x14ac:dyDescent="0.2">
      <c r="A34" s="2">
        <v>225</v>
      </c>
      <c r="B34" s="17">
        <v>444048</v>
      </c>
      <c r="C34" s="7"/>
      <c r="D34" s="7"/>
      <c r="H34" s="1">
        <f t="shared" si="2"/>
        <v>704.84</v>
      </c>
      <c r="I34" s="1">
        <f t="shared" si="2"/>
        <v>704.84</v>
      </c>
      <c r="J34" s="1">
        <f t="shared" si="2"/>
        <v>0</v>
      </c>
      <c r="K34" s="1">
        <f t="shared" si="2"/>
        <v>704.84</v>
      </c>
    </row>
    <row r="35" spans="1:13" ht="14.1" customHeight="1" x14ac:dyDescent="0.2">
      <c r="A35" s="2">
        <v>226</v>
      </c>
      <c r="B35" s="17">
        <v>1186272</v>
      </c>
      <c r="C35" s="7"/>
      <c r="D35" s="7"/>
      <c r="H35" s="1">
        <f t="shared" si="2"/>
        <v>1882.97</v>
      </c>
      <c r="I35" s="1">
        <f t="shared" si="2"/>
        <v>1882.97</v>
      </c>
      <c r="J35" s="1">
        <f t="shared" si="2"/>
        <v>0</v>
      </c>
      <c r="K35" s="1">
        <f t="shared" si="2"/>
        <v>1882.97</v>
      </c>
    </row>
    <row r="36" spans="1:13" ht="14.1" customHeight="1" x14ac:dyDescent="0.2">
      <c r="A36" s="2">
        <v>291</v>
      </c>
      <c r="B36" s="17">
        <v>630640</v>
      </c>
      <c r="C36" s="7"/>
      <c r="D36" s="7"/>
      <c r="H36" s="1">
        <f t="shared" si="2"/>
        <v>1001.02</v>
      </c>
      <c r="I36" s="1">
        <f t="shared" si="2"/>
        <v>1001.02</v>
      </c>
      <c r="J36" s="1">
        <f t="shared" si="2"/>
        <v>0</v>
      </c>
      <c r="K36" s="1">
        <f t="shared" si="2"/>
        <v>1001.02</v>
      </c>
    </row>
    <row r="37" spans="1:13" ht="14.1" customHeight="1" x14ac:dyDescent="0.2">
      <c r="A37" s="2">
        <v>341</v>
      </c>
      <c r="B37" s="17"/>
      <c r="C37" s="7"/>
      <c r="D37" s="7"/>
    </row>
    <row r="38" spans="1:13" ht="55.5" customHeight="1" x14ac:dyDescent="0.2">
      <c r="A38" s="21" t="s">
        <v>151</v>
      </c>
      <c r="B38" s="18">
        <v>2385964</v>
      </c>
      <c r="C38" s="7"/>
      <c r="D38" s="7"/>
      <c r="H38" s="1">
        <f t="shared" si="2"/>
        <v>3787.24</v>
      </c>
      <c r="I38" s="1">
        <f t="shared" si="2"/>
        <v>3787.24</v>
      </c>
      <c r="J38" s="1">
        <f t="shared" si="2"/>
        <v>0</v>
      </c>
      <c r="K38" s="1">
        <f t="shared" si="2"/>
        <v>3787.24</v>
      </c>
    </row>
    <row r="39" spans="1:13" ht="55.5" customHeight="1" x14ac:dyDescent="0.2">
      <c r="A39" s="2" t="s">
        <v>106</v>
      </c>
      <c r="B39" s="18"/>
      <c r="C39" s="26"/>
      <c r="D39" s="26"/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</row>
    <row r="40" spans="1:13" ht="25.5" x14ac:dyDescent="0.2">
      <c r="A40" s="20"/>
      <c r="B40" s="10">
        <f>B29+B30+B31+B32+B33+B34+B35+B37+B38+B39</f>
        <v>20556629</v>
      </c>
      <c r="G40" s="14" t="s">
        <v>89</v>
      </c>
      <c r="H40" s="10">
        <f>SUM(H29:H38)</f>
        <v>33630.590000000004</v>
      </c>
      <c r="I40" s="10">
        <f>SUM(I29:I38)</f>
        <v>33630.590000000004</v>
      </c>
      <c r="J40" s="10">
        <f>SUM(J29:J38)</f>
        <v>0</v>
      </c>
      <c r="K40" s="10">
        <f>SUM(K29:K38)</f>
        <v>33630.590000000004</v>
      </c>
    </row>
    <row r="41" spans="1:13" x14ac:dyDescent="0.2">
      <c r="C41" s="23"/>
    </row>
    <row r="42" spans="1:13" ht="51" x14ac:dyDescent="0.2">
      <c r="G42" s="14" t="s">
        <v>149</v>
      </c>
      <c r="H42" s="93">
        <v>36351.768510000002</v>
      </c>
      <c r="I42" s="93">
        <v>36351.768510000002</v>
      </c>
      <c r="J42" s="93">
        <v>36351.768510000002</v>
      </c>
      <c r="K42" s="93">
        <v>36351.768510000002</v>
      </c>
      <c r="L42" s="10"/>
    </row>
    <row r="43" spans="1:13" ht="15" x14ac:dyDescent="0.2">
      <c r="G43" s="1" t="s">
        <v>150</v>
      </c>
      <c r="H43" s="92">
        <v>0.89761000000000002</v>
      </c>
      <c r="I43" s="92">
        <v>0.89761000000000002</v>
      </c>
      <c r="J43" s="92">
        <v>0.89761000000000002</v>
      </c>
      <c r="K43" s="92">
        <v>0.89761000000000002</v>
      </c>
    </row>
    <row r="44" spans="1:13" x14ac:dyDescent="0.2">
      <c r="H44" s="10">
        <f>ROUND(H28*H42*H43,2)</f>
        <v>4372381.26</v>
      </c>
      <c r="I44" s="10">
        <f t="shared" ref="I44:K44" si="3">ROUND(I28*I42*I43,2)</f>
        <v>16151706.91</v>
      </c>
      <c r="J44" s="10">
        <f t="shared" si="3"/>
        <v>0</v>
      </c>
      <c r="K44" s="10">
        <f t="shared" si="3"/>
        <v>32629.71</v>
      </c>
      <c r="L44" s="10">
        <f>SUM(H44:K44)</f>
        <v>20556717.880000003</v>
      </c>
    </row>
    <row r="45" spans="1:13" x14ac:dyDescent="0.2">
      <c r="L45" s="27">
        <f>B40-L44</f>
        <v>-88.880000002682209</v>
      </c>
      <c r="M45" s="28" t="s">
        <v>152</v>
      </c>
    </row>
  </sheetData>
  <mergeCells count="12">
    <mergeCell ref="H25:K25"/>
    <mergeCell ref="H26:I26"/>
    <mergeCell ref="J26:K26"/>
    <mergeCell ref="M26:N26"/>
    <mergeCell ref="O26:P26"/>
    <mergeCell ref="M13:N13"/>
    <mergeCell ref="O13:P13"/>
    <mergeCell ref="A2:D2"/>
    <mergeCell ref="G8:K8"/>
    <mergeCell ref="I10:J10"/>
    <mergeCell ref="L10:M10"/>
    <mergeCell ref="N10:O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19" zoomScaleSheetLayoutView="100" workbookViewId="0">
      <selection activeCell="B41" sqref="B41"/>
    </sheetView>
  </sheetViews>
  <sheetFormatPr defaultColWidth="9.140625" defaultRowHeight="12.75" x14ac:dyDescent="0.2"/>
  <cols>
    <col min="1" max="1" width="12.140625" style="1" customWidth="1"/>
    <col min="2" max="2" width="15.5703125" style="1" customWidth="1"/>
    <col min="3" max="3" width="18.140625" style="1" hidden="1" customWidth="1"/>
    <col min="4" max="4" width="15.140625" style="1" hidden="1" customWidth="1"/>
    <col min="5" max="6" width="0" style="1" hidden="1" customWidth="1"/>
    <col min="7" max="7" width="12.42578125" style="1" customWidth="1"/>
    <col min="8" max="8" width="13.5703125" style="1" customWidth="1"/>
    <col min="9" max="9" width="16" style="1" customWidth="1"/>
    <col min="10" max="10" width="13.7109375" style="1" customWidth="1"/>
    <col min="11" max="11" width="12.7109375" style="1" customWidth="1"/>
    <col min="12" max="12" width="15.7109375" style="1" customWidth="1"/>
    <col min="13" max="15" width="14.7109375" style="1" customWidth="1"/>
    <col min="16" max="16" width="15.140625" style="1" customWidth="1"/>
    <col min="17" max="16384" width="9.140625" style="1"/>
  </cols>
  <sheetData>
    <row r="2" spans="1:16" ht="18" x14ac:dyDescent="0.25">
      <c r="A2" s="211" t="s">
        <v>80</v>
      </c>
      <c r="B2" s="211"/>
      <c r="C2" s="211"/>
      <c r="D2" s="211"/>
    </row>
    <row r="3" spans="1:16" x14ac:dyDescent="0.2">
      <c r="H3" s="1" t="s">
        <v>86</v>
      </c>
    </row>
    <row r="4" spans="1:16" x14ac:dyDescent="0.2">
      <c r="G4" s="1" t="s">
        <v>83</v>
      </c>
      <c r="H4" s="1">
        <v>57928.18</v>
      </c>
    </row>
    <row r="5" spans="1:16" x14ac:dyDescent="0.2">
      <c r="G5" s="1" t="s">
        <v>85</v>
      </c>
      <c r="H5" s="1">
        <v>7555.49</v>
      </c>
    </row>
    <row r="6" spans="1:16" ht="38.25" x14ac:dyDescent="0.2">
      <c r="G6" s="12" t="s">
        <v>87</v>
      </c>
      <c r="H6" s="1">
        <v>37.35</v>
      </c>
    </row>
    <row r="8" spans="1:16" ht="29.25" customHeight="1" x14ac:dyDescent="0.2">
      <c r="G8" s="212" t="s">
        <v>90</v>
      </c>
      <c r="H8" s="212"/>
      <c r="I8" s="212"/>
      <c r="J8" s="212"/>
      <c r="K8" s="212"/>
    </row>
    <row r="9" spans="1:16" x14ac:dyDescent="0.2">
      <c r="G9" s="29"/>
      <c r="H9" s="29"/>
      <c r="K9" s="29"/>
    </row>
    <row r="10" spans="1:16" x14ac:dyDescent="0.2">
      <c r="G10" s="29"/>
      <c r="H10" s="29"/>
      <c r="I10" s="213" t="s">
        <v>91</v>
      </c>
      <c r="J10" s="214"/>
      <c r="K10" s="29"/>
      <c r="L10" s="213" t="s">
        <v>209</v>
      </c>
      <c r="M10" s="214"/>
      <c r="N10" s="213" t="s">
        <v>210</v>
      </c>
      <c r="O10" s="214"/>
    </row>
    <row r="11" spans="1:16" x14ac:dyDescent="0.2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6" x14ac:dyDescent="0.2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202</v>
      </c>
      <c r="I12" s="16">
        <f>ROUND((L12*8+N12*4)/12,0)</f>
        <v>134</v>
      </c>
      <c r="J12" s="16">
        <f>ROUND((M12*8+O12*4)/12,0)</f>
        <v>496</v>
      </c>
      <c r="L12" s="24">
        <v>134</v>
      </c>
      <c r="M12" s="24">
        <v>496</v>
      </c>
      <c r="N12" s="24">
        <v>134</v>
      </c>
      <c r="O12" s="24">
        <v>496</v>
      </c>
    </row>
    <row r="13" spans="1:16" ht="26.25" customHeight="1" x14ac:dyDescent="0.2">
      <c r="A13" s="3"/>
      <c r="B13" s="4">
        <f>B14+B28</f>
        <v>98043499</v>
      </c>
      <c r="C13" s="4">
        <f>C14+C28</f>
        <v>0</v>
      </c>
      <c r="D13" s="4">
        <f>D14+D28</f>
        <v>0</v>
      </c>
      <c r="M13" s="210"/>
      <c r="N13" s="210"/>
      <c r="O13" s="210"/>
      <c r="P13" s="210"/>
    </row>
    <row r="14" spans="1:16" s="6" customFormat="1" ht="14.1" customHeight="1" x14ac:dyDescent="0.2">
      <c r="A14" s="6" t="s">
        <v>93</v>
      </c>
      <c r="B14" s="4">
        <f>SUM(B15:B18)</f>
        <v>76668912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19"/>
      <c r="N14" s="19"/>
      <c r="O14" s="19"/>
      <c r="P14" s="19"/>
    </row>
    <row r="15" spans="1:16" ht="14.1" customHeight="1" x14ac:dyDescent="0.2">
      <c r="A15" s="2">
        <v>211</v>
      </c>
      <c r="B15" s="17">
        <v>58681083</v>
      </c>
      <c r="C15" s="7"/>
      <c r="D15" s="7"/>
      <c r="G15" s="10"/>
      <c r="H15" s="13"/>
      <c r="I15" s="10">
        <f>ROUND(B15/($I$12+$J$12),2)</f>
        <v>93144.58</v>
      </c>
      <c r="J15" s="10">
        <f>ROUND(B15/($I$12+$J$12),2)</f>
        <v>93144.58</v>
      </c>
      <c r="M15" s="10"/>
      <c r="N15" s="10"/>
      <c r="O15" s="10"/>
      <c r="P15" s="10"/>
    </row>
    <row r="16" spans="1:16" ht="14.1" customHeight="1" x14ac:dyDescent="0.2">
      <c r="A16" s="2">
        <v>213</v>
      </c>
      <c r="B16" s="17">
        <v>17721687</v>
      </c>
      <c r="C16" s="7"/>
      <c r="D16" s="7"/>
      <c r="G16" s="10"/>
      <c r="H16" s="13"/>
      <c r="I16" s="10">
        <f t="shared" ref="I16:I18" si="0">ROUND(B16/($I$12+$J$12),2)</f>
        <v>28129.66</v>
      </c>
      <c r="J16" s="10">
        <f t="shared" ref="J16:J18" si="1">ROUND(B16/($I$12+$J$12),2)</f>
        <v>28129.66</v>
      </c>
      <c r="N16" s="10"/>
      <c r="P16" s="10"/>
    </row>
    <row r="17" spans="1:16" ht="14.1" customHeight="1" x14ac:dyDescent="0.2">
      <c r="A17" s="2">
        <v>226</v>
      </c>
      <c r="B17" s="17">
        <v>65802</v>
      </c>
      <c r="C17" s="7"/>
      <c r="D17" s="7"/>
      <c r="G17" s="10"/>
      <c r="H17" s="13"/>
      <c r="I17" s="10">
        <f t="shared" si="0"/>
        <v>104.45</v>
      </c>
      <c r="J17" s="10">
        <f t="shared" si="1"/>
        <v>104.45</v>
      </c>
    </row>
    <row r="18" spans="1:16" ht="14.1" customHeight="1" x14ac:dyDescent="0.2">
      <c r="A18" s="2">
        <v>346</v>
      </c>
      <c r="B18" s="17">
        <v>200340</v>
      </c>
      <c r="C18" s="7"/>
      <c r="D18" s="7"/>
      <c r="G18" s="10"/>
      <c r="H18" s="13"/>
      <c r="I18" s="10">
        <f t="shared" si="0"/>
        <v>318</v>
      </c>
      <c r="J18" s="10">
        <f t="shared" si="1"/>
        <v>318</v>
      </c>
    </row>
    <row r="19" spans="1:16" ht="14.1" customHeight="1" x14ac:dyDescent="0.2">
      <c r="A19" s="2"/>
      <c r="B19" s="9"/>
      <c r="C19" s="7"/>
      <c r="D19" s="7"/>
      <c r="G19" s="1" t="s">
        <v>89</v>
      </c>
      <c r="I19" s="10">
        <f>SUM(I15:I18)</f>
        <v>121696.69</v>
      </c>
      <c r="J19" s="10">
        <f>SUM(J15:J18)</f>
        <v>121696.69</v>
      </c>
    </row>
    <row r="20" spans="1:16" ht="14.1" customHeight="1" x14ac:dyDescent="0.2">
      <c r="A20" s="2"/>
      <c r="B20" s="9"/>
      <c r="C20" s="7"/>
      <c r="D20" s="7"/>
      <c r="I20" s="10"/>
      <c r="J20" s="10"/>
    </row>
    <row r="21" spans="1:16" ht="51" x14ac:dyDescent="0.2">
      <c r="A21" s="2"/>
      <c r="B21" s="9"/>
      <c r="C21" s="7"/>
      <c r="D21" s="7"/>
      <c r="G21" s="14" t="s">
        <v>149</v>
      </c>
      <c r="I21" s="90">
        <v>94615.669290000005</v>
      </c>
      <c r="J21" s="90">
        <v>94615.669290000005</v>
      </c>
    </row>
    <row r="22" spans="1:16" ht="15" x14ac:dyDescent="0.2">
      <c r="A22" s="2"/>
      <c r="B22" s="9"/>
      <c r="C22" s="7"/>
      <c r="D22" s="7"/>
      <c r="G22" s="1" t="s">
        <v>150</v>
      </c>
      <c r="I22" s="91">
        <v>1.2862213</v>
      </c>
      <c r="J22" s="91">
        <v>1.2862213</v>
      </c>
    </row>
    <row r="23" spans="1:16" ht="14.1" customHeight="1" x14ac:dyDescent="0.2">
      <c r="A23" s="2"/>
      <c r="B23" s="9"/>
      <c r="C23" s="7"/>
      <c r="D23" s="7"/>
      <c r="I23" s="10">
        <f>ROUND(I12*I21*I22,2)</f>
        <v>16307356.35</v>
      </c>
      <c r="J23" s="10">
        <f>ROUND(J12*J21*J22,2)</f>
        <v>60361557.82</v>
      </c>
      <c r="K23" s="10">
        <f>SUM(I23:J23)</f>
        <v>76668914.170000002</v>
      </c>
      <c r="L23" s="10">
        <f>B14-K23</f>
        <v>-2.1700000017881393</v>
      </c>
    </row>
    <row r="24" spans="1:16" ht="14.1" customHeight="1" x14ac:dyDescent="0.2">
      <c r="A24" s="2"/>
      <c r="B24" s="9"/>
      <c r="C24" s="7"/>
      <c r="D24" s="7"/>
    </row>
    <row r="25" spans="1:16" ht="14.1" customHeight="1" x14ac:dyDescent="0.2">
      <c r="A25" s="2"/>
      <c r="B25" s="9"/>
      <c r="C25" s="7"/>
      <c r="D25" s="7"/>
      <c r="H25" s="215" t="s">
        <v>79</v>
      </c>
      <c r="I25" s="215"/>
      <c r="J25" s="215"/>
      <c r="K25" s="215"/>
    </row>
    <row r="26" spans="1:16" ht="14.1" customHeight="1" x14ac:dyDescent="0.2">
      <c r="A26" s="2"/>
      <c r="B26" s="9"/>
      <c r="C26" s="7"/>
      <c r="D26" s="7"/>
      <c r="H26" s="213" t="s">
        <v>91</v>
      </c>
      <c r="I26" s="214"/>
      <c r="J26" s="213" t="s">
        <v>92</v>
      </c>
      <c r="K26" s="214"/>
      <c r="M26" s="213" t="s">
        <v>211</v>
      </c>
      <c r="N26" s="214"/>
      <c r="O26" s="213" t="s">
        <v>212</v>
      </c>
      <c r="P26" s="214"/>
    </row>
    <row r="27" spans="1:16" ht="14.1" customHeight="1" x14ac:dyDescent="0.2">
      <c r="A27" s="2"/>
      <c r="B27" s="8"/>
      <c r="C27" s="7"/>
      <c r="D27" s="7"/>
      <c r="H27" s="2" t="s">
        <v>86</v>
      </c>
      <c r="I27" s="2" t="s">
        <v>88</v>
      </c>
      <c r="J27" s="2" t="s">
        <v>86</v>
      </c>
      <c r="K27" s="2" t="s">
        <v>88</v>
      </c>
      <c r="M27" s="2" t="s">
        <v>86</v>
      </c>
      <c r="N27" s="2" t="s">
        <v>88</v>
      </c>
      <c r="O27" s="2" t="s">
        <v>86</v>
      </c>
      <c r="P27" s="2" t="s">
        <v>88</v>
      </c>
    </row>
    <row r="28" spans="1:16" ht="14.1" customHeight="1" x14ac:dyDescent="0.2">
      <c r="A28" s="3" t="s">
        <v>94</v>
      </c>
      <c r="B28" s="15">
        <f>SUM(B29:B38)</f>
        <v>21374587</v>
      </c>
      <c r="C28" s="15">
        <f>SUM(C29:C38)</f>
        <v>0</v>
      </c>
      <c r="D28" s="15">
        <f>SUM(D29:D38)</f>
        <v>0</v>
      </c>
      <c r="H28" s="16">
        <f>I12-J28</f>
        <v>134</v>
      </c>
      <c r="I28" s="16">
        <f>J12-K28</f>
        <v>495</v>
      </c>
      <c r="J28" s="16">
        <f>ROUND((M28*8+O28*4)/12,0)</f>
        <v>0</v>
      </c>
      <c r="K28" s="16">
        <f>ROUND((N28*8+P28*4)/12,0)</f>
        <v>1</v>
      </c>
      <c r="M28" s="24">
        <v>0</v>
      </c>
      <c r="N28" s="24">
        <v>1</v>
      </c>
      <c r="O28" s="24">
        <v>0</v>
      </c>
      <c r="P28" s="24">
        <v>1</v>
      </c>
    </row>
    <row r="29" spans="1:16" ht="27.75" customHeight="1" x14ac:dyDescent="0.2">
      <c r="A29" s="21" t="s">
        <v>187</v>
      </c>
      <c r="B29" s="18">
        <v>8273074</v>
      </c>
      <c r="C29" s="7"/>
      <c r="D29" s="7"/>
      <c r="H29" s="1">
        <f>IF(H$28&lt;=0,0,ROUND($B29/($H$28+$I$28+$J$28+$K$28),2))</f>
        <v>13131.86</v>
      </c>
      <c r="I29" s="1">
        <f>IF(I$28&lt;=0,0,ROUND($B29/($H$28+$I$28+$J$28+$K$28),2))</f>
        <v>13131.86</v>
      </c>
      <c r="J29" s="1">
        <f>IF(J$28&lt;=0,0,ROUND($B29/($H$28+$I$28+$J$28+$K$28),2))</f>
        <v>0</v>
      </c>
      <c r="K29" s="1">
        <f>IF(K$28&lt;=0,0,ROUND($B29/($H$28+$I$28+$J$28+$K$28),2))</f>
        <v>13131.86</v>
      </c>
    </row>
    <row r="30" spans="1:16" ht="14.1" customHeight="1" x14ac:dyDescent="0.2">
      <c r="A30" s="2"/>
      <c r="B30" s="18"/>
      <c r="C30" s="7"/>
      <c r="D30" s="7"/>
      <c r="H30" s="1">
        <f t="shared" ref="H30:K38" si="2">IF(H$28&lt;=0,0,ROUND($B30/($H$28+$I$28+$J$28+$K$28),2))</f>
        <v>0</v>
      </c>
      <c r="I30" s="1">
        <f t="shared" si="2"/>
        <v>0</v>
      </c>
      <c r="J30" s="1">
        <f t="shared" si="2"/>
        <v>0</v>
      </c>
      <c r="K30" s="1">
        <f t="shared" si="2"/>
        <v>0</v>
      </c>
    </row>
    <row r="31" spans="1:16" ht="14.1" customHeight="1" x14ac:dyDescent="0.2">
      <c r="A31" s="2" t="s">
        <v>186</v>
      </c>
      <c r="B31" s="18">
        <v>2498470</v>
      </c>
      <c r="C31" s="7"/>
      <c r="D31" s="7"/>
      <c r="H31" s="1">
        <f t="shared" si="2"/>
        <v>3965.83</v>
      </c>
      <c r="I31" s="1">
        <f t="shared" si="2"/>
        <v>3965.83</v>
      </c>
      <c r="J31" s="1">
        <f t="shared" si="2"/>
        <v>0</v>
      </c>
      <c r="K31" s="1">
        <f t="shared" si="2"/>
        <v>3965.83</v>
      </c>
    </row>
    <row r="32" spans="1:16" ht="14.1" customHeight="1" x14ac:dyDescent="0.2">
      <c r="A32" s="2">
        <v>221</v>
      </c>
      <c r="B32" s="18">
        <v>50026</v>
      </c>
      <c r="C32" s="7"/>
      <c r="D32" s="7"/>
      <c r="H32" s="1">
        <f t="shared" si="2"/>
        <v>79.41</v>
      </c>
      <c r="I32" s="1">
        <f t="shared" si="2"/>
        <v>79.41</v>
      </c>
      <c r="J32" s="1">
        <f t="shared" si="2"/>
        <v>0</v>
      </c>
      <c r="K32" s="1">
        <f t="shared" si="2"/>
        <v>79.41</v>
      </c>
    </row>
    <row r="33" spans="1:13" ht="14.1" customHeight="1" x14ac:dyDescent="0.2">
      <c r="A33" s="2">
        <v>223</v>
      </c>
      <c r="B33" s="17">
        <v>5916108</v>
      </c>
      <c r="C33" s="7"/>
      <c r="D33" s="7"/>
      <c r="H33" s="1">
        <f t="shared" si="2"/>
        <v>9390.65</v>
      </c>
      <c r="I33" s="1">
        <f t="shared" si="2"/>
        <v>9390.65</v>
      </c>
      <c r="J33" s="1">
        <f t="shared" si="2"/>
        <v>0</v>
      </c>
      <c r="K33" s="1">
        <f t="shared" si="2"/>
        <v>9390.65</v>
      </c>
    </row>
    <row r="34" spans="1:13" ht="14.1" customHeight="1" x14ac:dyDescent="0.2">
      <c r="A34" s="2">
        <v>225</v>
      </c>
      <c r="B34" s="17">
        <v>444048</v>
      </c>
      <c r="C34" s="7"/>
      <c r="D34" s="7"/>
      <c r="H34" s="1">
        <f t="shared" si="2"/>
        <v>704.84</v>
      </c>
      <c r="I34" s="1">
        <f t="shared" si="2"/>
        <v>704.84</v>
      </c>
      <c r="J34" s="1">
        <f t="shared" si="2"/>
        <v>0</v>
      </c>
      <c r="K34" s="1">
        <f t="shared" si="2"/>
        <v>704.84</v>
      </c>
    </row>
    <row r="35" spans="1:13" ht="14.1" customHeight="1" x14ac:dyDescent="0.2">
      <c r="A35" s="2">
        <v>226</v>
      </c>
      <c r="B35" s="17">
        <v>1186272</v>
      </c>
      <c r="C35" s="7"/>
      <c r="D35" s="7"/>
      <c r="H35" s="1">
        <f t="shared" si="2"/>
        <v>1882.97</v>
      </c>
      <c r="I35" s="1">
        <f t="shared" si="2"/>
        <v>1882.97</v>
      </c>
      <c r="J35" s="1">
        <f t="shared" si="2"/>
        <v>0</v>
      </c>
      <c r="K35" s="1">
        <f t="shared" si="2"/>
        <v>1882.97</v>
      </c>
    </row>
    <row r="36" spans="1:13" ht="14.1" customHeight="1" x14ac:dyDescent="0.2">
      <c r="A36" s="2">
        <v>291</v>
      </c>
      <c r="B36" s="17">
        <v>620625</v>
      </c>
      <c r="C36" s="7"/>
      <c r="D36" s="7"/>
      <c r="H36" s="1">
        <f t="shared" si="2"/>
        <v>985.12</v>
      </c>
      <c r="I36" s="1">
        <f t="shared" si="2"/>
        <v>985.12</v>
      </c>
      <c r="J36" s="1">
        <f t="shared" si="2"/>
        <v>0</v>
      </c>
      <c r="K36" s="1">
        <f t="shared" si="2"/>
        <v>985.12</v>
      </c>
    </row>
    <row r="37" spans="1:13" ht="14.1" customHeight="1" x14ac:dyDescent="0.2">
      <c r="A37" s="2">
        <v>341</v>
      </c>
      <c r="B37" s="17"/>
      <c r="C37" s="7"/>
      <c r="D37" s="7"/>
    </row>
    <row r="38" spans="1:13" ht="36.75" customHeight="1" x14ac:dyDescent="0.2">
      <c r="A38" s="21" t="s">
        <v>151</v>
      </c>
      <c r="B38" s="18">
        <v>2385964</v>
      </c>
      <c r="C38" s="7"/>
      <c r="D38" s="7"/>
      <c r="H38" s="1">
        <f t="shared" si="2"/>
        <v>3787.24</v>
      </c>
      <c r="I38" s="1">
        <f t="shared" si="2"/>
        <v>3787.24</v>
      </c>
      <c r="J38" s="1">
        <f t="shared" si="2"/>
        <v>0</v>
      </c>
      <c r="K38" s="1">
        <f t="shared" si="2"/>
        <v>3787.24</v>
      </c>
    </row>
    <row r="39" spans="1:13" ht="36.75" customHeight="1" x14ac:dyDescent="0.2">
      <c r="A39" s="2" t="s">
        <v>106</v>
      </c>
      <c r="B39" s="18"/>
      <c r="C39" s="26"/>
      <c r="D39" s="26"/>
    </row>
    <row r="40" spans="1:13" ht="25.5" x14ac:dyDescent="0.2">
      <c r="B40" s="10">
        <f>B29+B30+B31+B32+B33+B34+B35+B37+B38+B39</f>
        <v>20753962</v>
      </c>
      <c r="G40" s="14" t="s">
        <v>89</v>
      </c>
      <c r="H40" s="10">
        <f>SUM(H29:H38)</f>
        <v>33927.919999999998</v>
      </c>
      <c r="I40" s="10">
        <f>SUM(I29:I38)</f>
        <v>33927.919999999998</v>
      </c>
      <c r="J40" s="10">
        <f>SUM(J29:J38)</f>
        <v>0</v>
      </c>
      <c r="K40" s="10">
        <f>SUM(K29:K38)</f>
        <v>33927.919999999998</v>
      </c>
    </row>
    <row r="41" spans="1:13" x14ac:dyDescent="0.2">
      <c r="C41" s="23"/>
    </row>
    <row r="42" spans="1:13" ht="51" x14ac:dyDescent="0.2">
      <c r="G42" s="14" t="s">
        <v>149</v>
      </c>
      <c r="H42" s="93">
        <v>36810.937010000001</v>
      </c>
      <c r="I42" s="93">
        <v>36810.937010000001</v>
      </c>
      <c r="J42" s="93">
        <v>36810.937010000001</v>
      </c>
      <c r="K42" s="93">
        <v>36810.937010000001</v>
      </c>
      <c r="L42" s="10"/>
    </row>
    <row r="43" spans="1:13" ht="15" x14ac:dyDescent="0.2">
      <c r="G43" s="1" t="s">
        <v>150</v>
      </c>
      <c r="H43" s="92">
        <v>0.89492000000000005</v>
      </c>
      <c r="I43" s="92">
        <v>0.89492000000000005</v>
      </c>
      <c r="J43" s="92">
        <v>0.89492000000000005</v>
      </c>
      <c r="K43" s="92">
        <v>0.89492000000000005</v>
      </c>
    </row>
    <row r="44" spans="1:13" x14ac:dyDescent="0.2">
      <c r="H44" s="10">
        <f>ROUND(H28*H42*H43,2)</f>
        <v>4414341.0599999996</v>
      </c>
      <c r="I44" s="10">
        <f t="shared" ref="I44:K44" si="3">ROUND(I28*I42*I43,2)</f>
        <v>16306707.66</v>
      </c>
      <c r="J44" s="10">
        <f t="shared" si="3"/>
        <v>0</v>
      </c>
      <c r="K44" s="10">
        <f t="shared" si="3"/>
        <v>32942.839999999997</v>
      </c>
      <c r="L44" s="10">
        <f>SUM(H44:K44)</f>
        <v>20753991.559999999</v>
      </c>
    </row>
    <row r="45" spans="1:13" x14ac:dyDescent="0.2">
      <c r="L45" s="27">
        <f>B40-L44</f>
        <v>-29.559999998658895</v>
      </c>
      <c r="M45" s="28" t="s">
        <v>152</v>
      </c>
    </row>
  </sheetData>
  <mergeCells count="12">
    <mergeCell ref="H25:K25"/>
    <mergeCell ref="H26:I26"/>
    <mergeCell ref="J26:K26"/>
    <mergeCell ref="M26:N26"/>
    <mergeCell ref="O26:P26"/>
    <mergeCell ref="M13:N13"/>
    <mergeCell ref="O13:P13"/>
    <mergeCell ref="A2:D2"/>
    <mergeCell ref="G8:K8"/>
    <mergeCell ref="I10:J10"/>
    <mergeCell ref="L10:M10"/>
    <mergeCell ref="N10:O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мун.зад.</vt:lpstr>
      <vt:lpstr>проверка 2024</vt:lpstr>
      <vt:lpstr>проверка 2025</vt:lpstr>
      <vt:lpstr>проверка 2026</vt:lpstr>
      <vt:lpstr>мун.зад.!Область_печати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User</cp:lastModifiedBy>
  <cp:lastPrinted>2023-12-29T15:22:38Z</cp:lastPrinted>
  <dcterms:created xsi:type="dcterms:W3CDTF">2015-12-22T12:42:46Z</dcterms:created>
  <dcterms:modified xsi:type="dcterms:W3CDTF">2024-02-09T08:32:11Z</dcterms:modified>
</cp:coreProperties>
</file>